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BD46" lockStructure="1"/>
  <bookViews>
    <workbookView xWindow="9225" yWindow="-15" windowWidth="9285" windowHeight="12030" tabRatio="430"/>
  </bookViews>
  <sheets>
    <sheet name="Neubau 2013" sheetId="60" r:id="rId1"/>
    <sheet name="Sanierung 2013" sheetId="59" r:id="rId2"/>
    <sheet name="HWB-Punkte 2013" sheetId="61" r:id="rId3"/>
  </sheets>
  <definedNames>
    <definedName name="_xlnm._FilterDatabase" localSheetId="2" hidden="1">'HWB-Punkte 2013'!#REF!</definedName>
    <definedName name="AV">#REF!</definedName>
    <definedName name="_xlnm.Print_Titles" localSheetId="0">'Neubau 2013'!$1:$3</definedName>
    <definedName name="_xlnm.Print_Titles" localSheetId="1">'Sanierung 2013'!$1:$3</definedName>
    <definedName name="Heizgradtage">#REF!</definedName>
    <definedName name="HGT">#REF!</definedName>
    <definedName name="HWB">#REF!</definedName>
    <definedName name="HWBmax">#REF!</definedName>
    <definedName name="HWBmaxPkt">#REF!</definedName>
    <definedName name="HWBmaxReferenz">#REF!</definedName>
    <definedName name="Seehoehe">#REF!</definedName>
  </definedNames>
  <calcPr calcId="145621" concurrentCalc="0"/>
</workbook>
</file>

<file path=xl/calcChain.xml><?xml version="1.0" encoding="utf-8"?>
<calcChain xmlns="http://schemas.openxmlformats.org/spreadsheetml/2006/main">
  <c r="H7" i="59" l="1"/>
  <c r="H7" i="60"/>
  <c r="G20" i="61"/>
  <c r="C25" i="61"/>
  <c r="C28" i="61"/>
  <c r="H17" i="61"/>
  <c r="G17" i="61"/>
  <c r="C22" i="61"/>
  <c r="G18" i="61"/>
  <c r="C24" i="61"/>
  <c r="C29" i="61"/>
  <c r="C30" i="61"/>
  <c r="C31" i="61"/>
  <c r="H25" i="60"/>
  <c r="H24" i="60"/>
  <c r="E24" i="59"/>
  <c r="E25" i="60"/>
  <c r="H24" i="59"/>
  <c r="E5" i="61"/>
  <c r="E6" i="61"/>
  <c r="E7" i="61"/>
  <c r="E8" i="61"/>
  <c r="E9" i="61"/>
  <c r="E10" i="61"/>
  <c r="E11" i="61"/>
  <c r="E12" i="61"/>
  <c r="E13" i="61"/>
  <c r="E14" i="61"/>
  <c r="E15" i="61"/>
  <c r="E17" i="61"/>
  <c r="F17" i="61"/>
  <c r="E18" i="61"/>
  <c r="F18" i="61"/>
  <c r="H18" i="61"/>
  <c r="E20" i="61"/>
  <c r="F20" i="61"/>
  <c r="C23" i="61"/>
  <c r="D26" i="61"/>
  <c r="C35" i="61"/>
  <c r="C36" i="61"/>
  <c r="D36" i="61"/>
  <c r="C37" i="61"/>
  <c r="C38" i="61"/>
  <c r="C39" i="61"/>
  <c r="C40" i="61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52" i="60"/>
  <c r="H80" i="59"/>
  <c r="H81" i="59"/>
  <c r="H82" i="59"/>
  <c r="H83" i="59"/>
  <c r="H84" i="59"/>
  <c r="H85" i="59"/>
  <c r="H79" i="59"/>
  <c r="H73" i="59"/>
  <c r="H74" i="59"/>
  <c r="H75" i="59"/>
  <c r="H76" i="59"/>
  <c r="H72" i="59"/>
  <c r="H7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51" i="59"/>
  <c r="H50" i="59"/>
  <c r="H43" i="59"/>
  <c r="H42" i="59"/>
  <c r="H44" i="59"/>
  <c r="H45" i="59"/>
  <c r="H46" i="59"/>
  <c r="H47" i="59"/>
  <c r="H48" i="59"/>
  <c r="H41" i="59"/>
  <c r="H35" i="59"/>
  <c r="H36" i="59"/>
  <c r="H37" i="59"/>
  <c r="H38" i="59"/>
  <c r="H39" i="59"/>
  <c r="H34" i="59"/>
  <c r="H28" i="59"/>
  <c r="H29" i="59"/>
  <c r="H30" i="59"/>
  <c r="H27" i="59"/>
  <c r="H31" i="59"/>
  <c r="H26" i="59"/>
  <c r="H19" i="59"/>
  <c r="H20" i="59"/>
  <c r="H18" i="59"/>
  <c r="H21" i="59"/>
  <c r="H17" i="59"/>
  <c r="H8" i="59"/>
  <c r="H9" i="59"/>
  <c r="H10" i="59"/>
  <c r="H6" i="59"/>
  <c r="H11" i="59"/>
  <c r="H12" i="59"/>
  <c r="H13" i="59"/>
  <c r="H14" i="59"/>
  <c r="H15" i="59"/>
  <c r="H5" i="59"/>
  <c r="H82" i="60"/>
  <c r="H83" i="60"/>
  <c r="H84" i="60"/>
  <c r="H85" i="60"/>
  <c r="H86" i="60"/>
  <c r="H87" i="60"/>
  <c r="H81" i="60"/>
  <c r="H74" i="60"/>
  <c r="H75" i="60"/>
  <c r="H76" i="60"/>
  <c r="H77" i="60"/>
  <c r="H78" i="60"/>
  <c r="H73" i="60"/>
  <c r="H72" i="60"/>
  <c r="H45" i="60"/>
  <c r="H46" i="60"/>
  <c r="H47" i="60"/>
  <c r="H48" i="60"/>
  <c r="H49" i="60"/>
  <c r="H50" i="60"/>
  <c r="H44" i="60"/>
  <c r="H37" i="60"/>
  <c r="H38" i="60"/>
  <c r="H39" i="60"/>
  <c r="H36" i="60"/>
  <c r="H40" i="60"/>
  <c r="H41" i="60"/>
  <c r="H35" i="60"/>
  <c r="H30" i="60"/>
  <c r="H31" i="60"/>
  <c r="H32" i="60"/>
  <c r="H33" i="60"/>
  <c r="H29" i="60"/>
  <c r="H28" i="60"/>
  <c r="H18" i="60"/>
  <c r="H19" i="60"/>
  <c r="H20" i="60"/>
  <c r="H21" i="60"/>
  <c r="H17" i="60"/>
  <c r="H22" i="60"/>
  <c r="H16" i="60"/>
  <c r="H8" i="60"/>
  <c r="H9" i="60"/>
  <c r="H6" i="60"/>
  <c r="H10" i="60"/>
  <c r="H11" i="60"/>
  <c r="H12" i="60"/>
  <c r="H13" i="60"/>
  <c r="H14" i="60"/>
  <c r="H5" i="60"/>
  <c r="F3" i="60"/>
  <c r="H68" i="60"/>
  <c r="F3" i="59"/>
  <c r="H67" i="59"/>
  <c r="H80" i="60"/>
  <c r="H78" i="59"/>
  <c r="H33" i="59"/>
  <c r="H43" i="60"/>
  <c r="H3" i="60"/>
  <c r="H23" i="59"/>
  <c r="H3" i="59"/>
</calcChain>
</file>

<file path=xl/sharedStrings.xml><?xml version="1.0" encoding="utf-8"?>
<sst xmlns="http://schemas.openxmlformats.org/spreadsheetml/2006/main" count="336" uniqueCount="197">
  <si>
    <t>Sommertauglichkeit berechnet nach ON B 8.110-3</t>
    <phoneticPr fontId="12" type="noConversion"/>
  </si>
  <si>
    <t>Muss</t>
    <phoneticPr fontId="12" type="noConversion"/>
  </si>
  <si>
    <t>Barrierefreies Bauen - Teilausbau (nur für EFH)</t>
    <phoneticPr fontId="12" type="noConversion"/>
  </si>
  <si>
    <t>Barrierefreies Bauen - Vollausbau</t>
    <phoneticPr fontId="12" type="noConversion"/>
  </si>
  <si>
    <t>Sommertauglichkeit berechnet nach ON B 8.110-3</t>
    <phoneticPr fontId="18" type="noConversion"/>
  </si>
  <si>
    <t>Verbesserter Einbruchschutz in Anlehnung an WK 2 gem. Erläuterung</t>
    <phoneticPr fontId="12" type="noConversion"/>
  </si>
  <si>
    <r>
      <t xml:space="preserve">Gebäudehülle, Fensteranschluss wärmebrückenarm </t>
    </r>
    <r>
      <rPr>
        <strike/>
        <sz val="8"/>
        <rFont val="Arial"/>
        <family val="2"/>
      </rPr>
      <t xml:space="preserve"> </t>
    </r>
    <phoneticPr fontId="12" type="noConversion"/>
  </si>
  <si>
    <r>
      <t xml:space="preserve">Gebäudehülle, Fensteranschluss wärmebrückenarm </t>
    </r>
    <r>
      <rPr>
        <strike/>
        <sz val="8"/>
        <rFont val="Arial"/>
        <family val="2"/>
      </rPr>
      <t xml:space="preserve"> </t>
    </r>
    <phoneticPr fontId="18" type="noConversion"/>
  </si>
  <si>
    <t>Muss f. Stufe 5</t>
    <phoneticPr fontId="18" type="noConversion"/>
  </si>
  <si>
    <t>Muss f. Stufe 5</t>
    <phoneticPr fontId="18" type="noConversion"/>
  </si>
  <si>
    <t>Summe:</t>
    <phoneticPr fontId="18" type="noConversion"/>
  </si>
  <si>
    <t>Summe:</t>
    <phoneticPr fontId="12" type="noConversion"/>
  </si>
  <si>
    <t>Sanierungsberater aus der Empfehlungsliste bis zur Abnahme</t>
    <phoneticPr fontId="12" type="noConversion"/>
  </si>
  <si>
    <t>Barrierefreies Bauen - Teilausbau (EFH)</t>
    <phoneticPr fontId="18" type="noConversion"/>
  </si>
  <si>
    <t>Barrierefreies Bauen - Vollausbau</t>
    <phoneticPr fontId="18" type="noConversion"/>
  </si>
  <si>
    <t>Bodenbeläge inkl. Oberfächenbehandlung emissionsarm, aromatenfrei</t>
  </si>
  <si>
    <t xml:space="preserve">Wand-, Deckenanstriche, Tapetenkleber emissionsarm, weichmacherfrei </t>
  </si>
  <si>
    <t xml:space="preserve">Metall- und Holzanstriche emissionsarm, aromatenfrei </t>
  </si>
  <si>
    <t xml:space="preserve">Bitumenvoranstriche, -anstriche und -klebstoffe lösemittelfrei </t>
  </si>
  <si>
    <t>16a</t>
  </si>
  <si>
    <t>16b</t>
  </si>
  <si>
    <t>Planung der Haustechniksanierung durch befugten Haustechnikplaner</t>
  </si>
  <si>
    <t>Stromanschluss für Elektrofahrräder am Fahrradabstellplatz (nicht für EFH)</t>
  </si>
  <si>
    <t>sachgerechte Entsorgung von HF(C)KW-hältigen Dämmstoffen und Asbest</t>
  </si>
  <si>
    <t>Teilbarkeit der Wohnung</t>
  </si>
  <si>
    <t>Beleuchtung der Allgemeinbereiche energieeffizient</t>
  </si>
  <si>
    <t>Haushaltsgeräte energieeffizient</t>
  </si>
  <si>
    <t>Qualität der Infrastruktur (Nähe zu Schule, Kindergarten, ÖPNV,...)</t>
  </si>
  <si>
    <t>Nach- oder Ortskernverdichtung</t>
  </si>
  <si>
    <t>Gebäudehülle - Luftdichtheit optimiert</t>
  </si>
  <si>
    <t xml:space="preserve">Gebäudehülle - Luftdichtheit Standard </t>
  </si>
  <si>
    <t>Planung durch befugten Gebäudeplaner</t>
  </si>
  <si>
    <t>Planung der Haustechnik durch befugten Haustechnikplaner</t>
  </si>
  <si>
    <t>Gebäudeausweisersteller aus der Empfehlungsliste</t>
  </si>
  <si>
    <t>Gebäudehülle Wärmebrücken berechnet</t>
  </si>
  <si>
    <t>zusätzlich</t>
  </si>
  <si>
    <t>Heizungs- und Zirkulationspumpen der Energie-Klasse A</t>
  </si>
  <si>
    <t>Standort - Flächen- und Grundbedarf</t>
  </si>
  <si>
    <t>Energie - Heizwärmebedarf</t>
  </si>
  <si>
    <t>Haustechnik - Energieversorgung</t>
  </si>
  <si>
    <t>Haustechnik - Wärmeverteilung, Warmwasserbereitung</t>
  </si>
  <si>
    <t>Haustechnik - Wasser und Elektrische Energie</t>
  </si>
  <si>
    <t>Materialwahl - Ökologische Bewertung</t>
  </si>
  <si>
    <t>Materialwahl - Ökoindex 3</t>
  </si>
  <si>
    <t xml:space="preserve">Materialwahl - Lebensdauer und Wartung </t>
  </si>
  <si>
    <t>IST</t>
  </si>
  <si>
    <t>0-100</t>
  </si>
  <si>
    <t>Innenraum - Emissionsarm</t>
  </si>
  <si>
    <t>0-22</t>
  </si>
  <si>
    <t>Muss f. Anl. n. C7a</t>
  </si>
  <si>
    <t>Muss f. Anl. n. C7b</t>
  </si>
  <si>
    <t>ökologische Beurteilung der Materialien der thermischen Hülle</t>
  </si>
  <si>
    <t>Rohre in Gebäuden, Folien, Abdichtungsbahnen, Fußbodenbeläge, Tapeten - PVC-frei</t>
  </si>
  <si>
    <t>Polyurethanfreie Wärmedämmstoffe</t>
  </si>
  <si>
    <t>Holz aus der Region (Holz der kurzen Wege)</t>
  </si>
  <si>
    <t>OI3-Index</t>
  </si>
  <si>
    <t>2a</t>
  </si>
  <si>
    <t>2b</t>
  </si>
  <si>
    <t>Wärmedämmung der Anschlussfugen mit Stopfmaterialien, Dichtungsbändern</t>
  </si>
  <si>
    <t>Fassadenanstrich lösemittel- und biozidfrei</t>
  </si>
  <si>
    <t>Witterungsbeständigkeit von Fassade und Fenster</t>
  </si>
  <si>
    <r>
      <t>(kWh/m</t>
    </r>
    <r>
      <rPr>
        <vertAlign val="superscript"/>
        <sz val="8"/>
        <rFont val="Arial"/>
        <family val="2"/>
      </rPr>
      <t>2</t>
    </r>
    <r>
      <rPr>
        <vertAlign val="subscript"/>
        <sz val="8"/>
        <rFont val="Arial"/>
        <family val="2"/>
      </rPr>
      <t xml:space="preserve">BGFh </t>
    </r>
    <r>
      <rPr>
        <sz val="8"/>
        <rFont val="Arial"/>
        <family val="2"/>
      </rPr>
      <t>u. Jahr)</t>
    </r>
  </si>
  <si>
    <t>6a</t>
  </si>
  <si>
    <t>6b</t>
  </si>
  <si>
    <t xml:space="preserve">Reduktion lokaler Luftschadstoffe </t>
  </si>
  <si>
    <t>Wärmepumpe als Zentralheizung</t>
  </si>
  <si>
    <t>Solare Warmwasserbereitung</t>
  </si>
  <si>
    <t>Verputz mit maximal 6% Kunststoffanteil, Kleber zementgebunden</t>
  </si>
  <si>
    <t>Biomasseheizung oder Anschluss an Biomasse-Nahwärme oder Abwärmenutzung</t>
  </si>
  <si>
    <t>Regenwassernutzung oder Dachbegrünung</t>
  </si>
  <si>
    <t>Haustechnische Installationen vertikal leicht zugänglich</t>
  </si>
  <si>
    <t>Elektrobiologische Hausinstallation</t>
  </si>
  <si>
    <t>A</t>
  </si>
  <si>
    <t>B</t>
  </si>
  <si>
    <t>C</t>
  </si>
  <si>
    <t>D</t>
  </si>
  <si>
    <t>E</t>
  </si>
  <si>
    <t>4a</t>
  </si>
  <si>
    <t>4b</t>
  </si>
  <si>
    <t>8a</t>
  </si>
  <si>
    <t>8b</t>
  </si>
  <si>
    <t>5a</t>
  </si>
  <si>
    <t>5b</t>
  </si>
  <si>
    <t>Wärmepumpe als Zentralheizung mit Ökostrom</t>
  </si>
  <si>
    <t>3a</t>
  </si>
  <si>
    <t>3b</t>
  </si>
  <si>
    <t>3c</t>
  </si>
  <si>
    <t>7a</t>
  </si>
  <si>
    <t>7b</t>
  </si>
  <si>
    <t>Muss</t>
  </si>
  <si>
    <t>Photovoltaikanlage</t>
  </si>
  <si>
    <t>nur ein Krit. wählbar</t>
  </si>
  <si>
    <t>Frischluftanlage</t>
  </si>
  <si>
    <t>Komfortlüftung mit Wärmerückgewinnung</t>
  </si>
  <si>
    <t>1</t>
  </si>
  <si>
    <t>Komfortlüftung optimiert</t>
  </si>
  <si>
    <t>Frischluftanlage optimiert</t>
  </si>
  <si>
    <t>Verlegewerkstoffe emissionsarm</t>
  </si>
  <si>
    <t xml:space="preserve">Gebäudehülle - Luftdichtheit: gehobener Standard </t>
    <phoneticPr fontId="12" type="noConversion"/>
  </si>
  <si>
    <t>Gebäudehülle - Luftdichtheit: optimiert</t>
    <phoneticPr fontId="12" type="noConversion"/>
  </si>
  <si>
    <t>Gebäudehülle Wärmebrücken berechnet</t>
    <phoneticPr fontId="12" type="noConversion"/>
  </si>
  <si>
    <t>zusätzlich</t>
    <phoneticPr fontId="12" type="noConversion"/>
  </si>
  <si>
    <t>Planung des Umbaus / der Sanierung durch befugten Gebäudeplaner</t>
    <phoneticPr fontId="12" type="noConversion"/>
  </si>
  <si>
    <t>Sanierungsberater aus der Empfehlungsliste</t>
  </si>
  <si>
    <t>2c</t>
  </si>
  <si>
    <t>8c</t>
  </si>
  <si>
    <t>Fahrradstellplatz Standard (nicht für EFH)</t>
  </si>
  <si>
    <t>Fahrradstellplatz optimiert (nicht für EFH)</t>
  </si>
  <si>
    <t>innovatives klimarelevantes Heizsystem mit Zusatzoptionen s. Erläuterung</t>
    <phoneticPr fontId="12" type="noConversion"/>
  </si>
  <si>
    <t>Warmwasser- und Pufferspeicher optimiert gedämmt</t>
    <phoneticPr fontId="12" type="noConversion"/>
  </si>
  <si>
    <t>Verteilsystem optimiert gedämmt</t>
    <phoneticPr fontId="12" type="noConversion"/>
  </si>
  <si>
    <t>energieeffiziente Haushaltsgeräte</t>
    <phoneticPr fontId="12" type="noConversion"/>
  </si>
  <si>
    <t>energieeffiziente Beleuchtung der Allgemeinbereiche</t>
    <phoneticPr fontId="12" type="noConversion"/>
  </si>
  <si>
    <t>Heizungs- und Zirkulationspumpen der Energie-Klasse A</t>
    <phoneticPr fontId="12" type="noConversion"/>
  </si>
  <si>
    <t>Naturnahe Entwässerung von Niederschlagswasser</t>
  </si>
  <si>
    <t>Punkte</t>
  </si>
  <si>
    <t>Bereitstellung von Car-Sharing-Abstellplätzen</t>
  </si>
  <si>
    <t>Solare Warmwasserbereitung mit Heizungseinbindung</t>
  </si>
  <si>
    <t>Bodenversiegelung maximal 5 m² je Wohneinheit</t>
  </si>
  <si>
    <t>Heizwärmebedarf spezifisch (HWB)</t>
  </si>
  <si>
    <t>Baustoffe, Dämmstoffe, Bauelemte HFKW- und SF6-frei</t>
  </si>
  <si>
    <t>Abwasserrohre und Wanddurchführungen im Erdreich - PVC-frei</t>
  </si>
  <si>
    <t>Holz aus Primärwald nicht zulässig (Nord- u. Südamerika, Asien, Afrika)</t>
  </si>
  <si>
    <t>Elektroinstallation PVC- und halogenfrei - Teilausführung</t>
  </si>
  <si>
    <t>Elektroinstallation PVC- und halogenfrei - optimiert</t>
  </si>
  <si>
    <t>möglich</t>
  </si>
  <si>
    <t>Planung - Behaglichkeit und Funktionalität</t>
  </si>
  <si>
    <t>Fenster, Türen, Rollläden in den Obergeschossen PVC-frei</t>
  </si>
  <si>
    <t>Fenster, Türen, Rollläden, Lichtschächte - im Keller PVC-frei</t>
  </si>
  <si>
    <t>Warmwasser- und Pufferspeicher optimiert gedämmt</t>
  </si>
  <si>
    <t>Verteilsystem optimiert gedämmt</t>
  </si>
  <si>
    <r>
      <t>HWB-Punkte</t>
    </r>
    <r>
      <rPr>
        <vertAlign val="subscript"/>
        <sz val="10"/>
        <color theme="0" tint="-0.499984740745262"/>
        <rFont val="Verdana"/>
        <family val="2"/>
      </rPr>
      <t>roh</t>
    </r>
    <r>
      <rPr>
        <sz val="10"/>
        <color theme="0" tint="-0.499984740745262"/>
        <rFont val="Verdana"/>
        <family val="2"/>
      </rPr>
      <t>:</t>
    </r>
  </si>
  <si>
    <t>Verbess. ggü. Pktegrenze:</t>
  </si>
  <si>
    <r>
      <t>HWB</t>
    </r>
    <r>
      <rPr>
        <vertAlign val="subscript"/>
        <sz val="10"/>
        <rFont val="Verdana"/>
        <family val="2"/>
      </rPr>
      <t>ref</t>
    </r>
    <r>
      <rPr>
        <sz val="10"/>
        <rFont val="Verdana"/>
        <family val="2"/>
      </rPr>
      <t xml:space="preserve"> aus EAW:</t>
    </r>
  </si>
  <si>
    <t>aus der Solaranlage kommt:</t>
  </si>
  <si>
    <t>wenn mind. 15% Heizungsbeitrag</t>
  </si>
  <si>
    <t>Solarbonus gilt nur für EFH &gt; 0,8</t>
  </si>
  <si>
    <t>Rundung und Limitierung der HWB-Punkte</t>
  </si>
  <si>
    <t>Berechnung der HWB-Punkte</t>
  </si>
  <si>
    <t>max. Verbesserung (von 1 auf 5)</t>
  </si>
  <si>
    <t>Verbess. 1 auf 5 bei A/V:</t>
  </si>
  <si>
    <t>Verbesserung ggü. Punktegrenze</t>
  </si>
  <si>
    <r>
      <t>Prüfung ob HWB</t>
    </r>
    <r>
      <rPr>
        <vertAlign val="subscript"/>
        <sz val="8"/>
        <color theme="1"/>
        <rFont val="Verdana"/>
        <family val="2"/>
      </rPr>
      <t>2012</t>
    </r>
    <r>
      <rPr>
        <sz val="8"/>
        <color theme="1"/>
        <rFont val="Verdana"/>
        <family val="2"/>
      </rPr>
      <t>-Kriterium erfüllt</t>
    </r>
  </si>
  <si>
    <t>Prüfung ob HWB-Kriterium der gew. Fö-Stufe erfüllt</t>
  </si>
  <si>
    <t>3)</t>
  </si>
  <si>
    <r>
      <t>Berechnung des HWB</t>
    </r>
    <r>
      <rPr>
        <vertAlign val="subscript"/>
        <sz val="8"/>
        <color theme="1"/>
        <rFont val="Verdana"/>
        <family val="2"/>
      </rPr>
      <t>max</t>
    </r>
    <r>
      <rPr>
        <sz val="8"/>
        <color theme="1"/>
        <rFont val="Verdana"/>
        <family val="2"/>
      </rPr>
      <t xml:space="preserve"> der gewählten Förderstufe</t>
    </r>
  </si>
  <si>
    <r>
      <t>Berechnung des HWB</t>
    </r>
    <r>
      <rPr>
        <vertAlign val="subscript"/>
        <sz val="8"/>
        <color theme="1"/>
        <rFont val="Verdana"/>
        <family val="2"/>
      </rPr>
      <t>max 2012</t>
    </r>
  </si>
  <si>
    <r>
      <t>HWB</t>
    </r>
    <r>
      <rPr>
        <vertAlign val="subscript"/>
        <sz val="10"/>
        <color theme="0" tint="-0.499984740745262"/>
        <rFont val="Verdana"/>
        <family val="2"/>
      </rPr>
      <t>Punktemaximum</t>
    </r>
    <r>
      <rPr>
        <sz val="10"/>
        <color theme="0" tint="-0.499984740745262"/>
        <rFont val="Verdana"/>
        <family val="2"/>
      </rPr>
      <t>:</t>
    </r>
  </si>
  <si>
    <t>Berechnung des HWBs für Punktemaximum (Stufe 5)</t>
  </si>
  <si>
    <r>
      <t>HWB</t>
    </r>
    <r>
      <rPr>
        <vertAlign val="subscript"/>
        <sz val="10"/>
        <color theme="0" tint="-0.499984740745262"/>
        <rFont val="Verdana"/>
        <family val="2"/>
      </rPr>
      <t>max</t>
    </r>
    <r>
      <rPr>
        <sz val="10"/>
        <color theme="0" tint="-0.499984740745262"/>
        <rFont val="Verdana"/>
        <family val="2"/>
      </rPr>
      <t>:</t>
    </r>
  </si>
  <si>
    <t>Berechnung des HWBs der Punktegrenze (Stufe 1)</t>
  </si>
  <si>
    <r>
      <t>HWB</t>
    </r>
    <r>
      <rPr>
        <vertAlign val="subscript"/>
        <sz val="10"/>
        <color theme="0" tint="-0.499984740745262"/>
        <rFont val="Verdana"/>
        <family val="2"/>
      </rPr>
      <t>0-Punktelinie</t>
    </r>
    <r>
      <rPr>
        <sz val="10"/>
        <color theme="0" tint="-0.499984740745262"/>
        <rFont val="Verdana"/>
        <family val="2"/>
      </rPr>
      <t>:</t>
    </r>
  </si>
  <si>
    <t>2)</t>
  </si>
  <si>
    <t>Festlegen der HWB-Grenze der gew. Fö-Stufe</t>
  </si>
  <si>
    <t>Neubau Basis</t>
  </si>
  <si>
    <t>1)</t>
  </si>
  <si>
    <t>und Feststellen ob Neubau oder Sanierung</t>
  </si>
  <si>
    <t>Festlegen des Punktemaximums (100 Punkte)</t>
  </si>
  <si>
    <t>Max-Punkte-Linie</t>
  </si>
  <si>
    <t>Festlegen der Punktegrenze (0 Punkte)</t>
  </si>
  <si>
    <t>0-Punkte-Linie</t>
  </si>
  <si>
    <t>Rechenschritte:</t>
  </si>
  <si>
    <t>Sanierung Förderstufe 5</t>
  </si>
  <si>
    <t>Sanierung Förderstufe 4</t>
  </si>
  <si>
    <t>Sanierung Förderstufe 3</t>
  </si>
  <si>
    <t>Sanierung Förderstufe 2</t>
  </si>
  <si>
    <t>Sanierung Förderstufe 1</t>
    <phoneticPr fontId="1" type="noConversion"/>
  </si>
  <si>
    <t>Neubau Förderstufe 5</t>
  </si>
  <si>
    <t>Neubau Förderstufe 4</t>
  </si>
  <si>
    <t>Neubau Förderstufe 3</t>
  </si>
  <si>
    <t>(Neubau Förderstufe 2)</t>
  </si>
  <si>
    <t>Neubau 0-Punkte-Linie</t>
  </si>
  <si>
    <r>
      <t>HWB</t>
    </r>
    <r>
      <rPr>
        <vertAlign val="subscript"/>
        <sz val="8"/>
        <color theme="0" tint="-0.499984740745262"/>
        <rFont val="Verdana"/>
        <family val="2"/>
      </rPr>
      <t>max</t>
    </r>
    <r>
      <rPr>
        <sz val="8"/>
        <color theme="0" tint="-0.499984740745262"/>
        <rFont val="Verdana"/>
        <family val="2"/>
      </rPr>
      <t xml:space="preserve">
bei
A/V&gt;0,8</t>
    </r>
  </si>
  <si>
    <t>Ab-
schnitt
d</t>
  </si>
  <si>
    <t>Anstieg k</t>
  </si>
  <si>
    <t>Linienfunktion</t>
  </si>
  <si>
    <t>Wohnbauförderung Vorarlberg</t>
  </si>
  <si>
    <t>Auswahl der Förderstufe:</t>
  </si>
  <si>
    <t>eintragen des A/V-Verhältnisses:</t>
  </si>
  <si>
    <r>
      <t>HWB</t>
    </r>
    <r>
      <rPr>
        <vertAlign val="subscript"/>
        <sz val="10"/>
        <rFont val="Verdana"/>
        <family val="2"/>
      </rPr>
      <t>max</t>
    </r>
    <r>
      <rPr>
        <sz val="10"/>
        <rFont val="Verdana"/>
        <family val="2"/>
      </rPr>
      <t xml:space="preserve"> der Förderstufe:</t>
    </r>
  </si>
  <si>
    <r>
      <t>eintragen des HWB</t>
    </r>
    <r>
      <rPr>
        <vertAlign val="subscript"/>
        <sz val="10"/>
        <rFont val="Verdana"/>
        <family val="2"/>
      </rPr>
      <t>ref</t>
    </r>
    <r>
      <rPr>
        <sz val="10"/>
        <rFont val="Verdana"/>
        <family val="2"/>
      </rPr>
      <t xml:space="preserve"> aus EAW:</t>
    </r>
  </si>
  <si>
    <t>gibt folgende HWB-Punkte:</t>
  </si>
  <si>
    <t>Brennwerttech., Niedertemp.-Heizsystem, Warmwasser im Winter mit Zentralh.</t>
  </si>
  <si>
    <t>Rohre in Geb., Folien, Abdichtungsbahnen, Fußbodenbeläge, Tapeten - PVC-frei</t>
  </si>
  <si>
    <t>ev. Punkte aus Solarbonus eintragen --&gt;</t>
  </si>
  <si>
    <t>---------&gt;</t>
  </si>
  <si>
    <t>HWB-Punkte aus Solarbonus:</t>
  </si>
  <si>
    <r>
      <t>HWB</t>
    </r>
    <r>
      <rPr>
        <vertAlign val="subscript"/>
        <sz val="10"/>
        <color theme="0" tint="-0.499984740745262"/>
        <rFont val="Verdana"/>
        <family val="2"/>
      </rPr>
      <t>max</t>
    </r>
    <r>
      <rPr>
        <sz val="10"/>
        <color theme="0" tint="-0.499984740745262"/>
        <rFont val="Verdana"/>
        <family val="2"/>
      </rPr>
      <t xml:space="preserve"> für Neubau "Basis" und "3"</t>
    </r>
  </si>
  <si>
    <t>für Neubau "Basis" und "3".</t>
  </si>
  <si>
    <t>HWB-Punkte 2013</t>
  </si>
  <si>
    <t>V 1.0, ed, 2012-12-28</t>
  </si>
  <si>
    <t>1a</t>
  </si>
  <si>
    <t>1b</t>
  </si>
  <si>
    <t>Durchführung eines Planungswettbewerbs</t>
  </si>
  <si>
    <t>Abakus 2013 Version 1.0 ed</t>
  </si>
  <si>
    <t>Maßnahmenkatalog 2013 - Neubau</t>
  </si>
  <si>
    <t>Maßnahmenkatalog 2013 - Wohnhaussanierung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</si>
</sst>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max. ]0"/>
    <numFmt numFmtId="166" formatCode="0[$. Schritt:]"/>
    <numFmt numFmtId="167" formatCode="#,##0.0000"/>
    <numFmt numFmtId="168" formatCode="0[$ Punkte]"/>
    <numFmt numFmtId="169" formatCode="#,##0.000"/>
    <numFmt numFmtId="170" formatCode="#,##0.00[$ kWh/m²a]"/>
    <numFmt numFmtId="171" formatCode="0.000"/>
    <numFmt numFmtId="172" formatCode="#,##0.0000[$ kWh/m²a]"/>
    <numFmt numFmtId="173" formatCode="#,##0.000000000"/>
    <numFmt numFmtId="174" formatCode="0.0000[$ 1/m]"/>
  </numFmts>
  <fonts count="39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sz val="10"/>
      <name val="Arial"/>
    </font>
    <font>
      <sz val="8"/>
      <name val="Verdana"/>
    </font>
    <font>
      <b/>
      <sz val="8"/>
      <color indexed="51"/>
      <name val="Arial"/>
    </font>
    <font>
      <b/>
      <sz val="8"/>
      <color indexed="50"/>
      <name val="Arial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8"/>
      <color theme="0"/>
      <name val="Arial"/>
      <family val="2"/>
    </font>
    <font>
      <sz val="10"/>
      <name val="Verdana"/>
    </font>
    <font>
      <sz val="8"/>
      <color theme="1"/>
      <name val="Verdana"/>
      <family val="2"/>
    </font>
    <font>
      <sz val="8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  <font>
      <vertAlign val="subscript"/>
      <sz val="10"/>
      <color theme="0" tint="-0.499984740745262"/>
      <name val="Verdana"/>
      <family val="2"/>
    </font>
    <font>
      <vertAlign val="subscript"/>
      <sz val="10"/>
      <name val="Verdana"/>
      <family val="2"/>
    </font>
    <font>
      <b/>
      <sz val="10"/>
      <color rgb="FFC00000"/>
      <name val="Verdana"/>
      <family val="2"/>
    </font>
    <font>
      <vertAlign val="subscript"/>
      <sz val="8"/>
      <color theme="1"/>
      <name val="Verdana"/>
      <family val="2"/>
    </font>
    <font>
      <sz val="10"/>
      <color theme="0"/>
      <name val="Verdana"/>
      <family val="2"/>
    </font>
    <font>
      <sz val="8"/>
      <color theme="0" tint="-0.499984740745262"/>
      <name val="Verdana"/>
      <family val="2"/>
    </font>
    <font>
      <vertAlign val="subscript"/>
      <sz val="8"/>
      <color theme="0" tint="-0.499984740745262"/>
      <name val="Verdana"/>
      <family val="2"/>
    </font>
    <font>
      <b/>
      <sz val="12"/>
      <name val="Verdana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Protection="0"/>
    <xf numFmtId="0" fontId="21" fillId="0" borderId="0" applyProtection="0"/>
    <xf numFmtId="0" fontId="24" fillId="0" borderId="0"/>
  </cellStyleXfs>
  <cellXfs count="14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65" fontId="14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165" fontId="14" fillId="3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vertical="center"/>
    </xf>
    <xf numFmtId="1" fontId="14" fillId="4" borderId="5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3" borderId="2" xfId="0" applyNumberFormat="1" applyFont="1" applyFill="1" applyBorder="1" applyAlignment="1">
      <alignment horizontal="center" vertical="center"/>
    </xf>
    <xf numFmtId="1" fontId="16" fillId="5" borderId="4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" fontId="16" fillId="5" borderId="6" xfId="0" applyNumberFormat="1" applyFont="1" applyFill="1" applyBorder="1" applyAlignment="1" applyProtection="1">
      <alignment horizontal="center" vertical="center"/>
    </xf>
    <xf numFmtId="165" fontId="16" fillId="3" borderId="2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" fontId="16" fillId="5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22" fillId="5" borderId="3" xfId="0" applyNumberFormat="1" applyFont="1" applyFill="1" applyBorder="1" applyAlignment="1">
      <alignment horizontal="center" vertical="center"/>
    </xf>
    <xf numFmtId="1" fontId="23" fillId="6" borderId="2" xfId="0" applyNumberFormat="1" applyFont="1" applyFill="1" applyBorder="1" applyAlignment="1" applyProtection="1">
      <alignment horizontal="center" vertical="center"/>
      <protection locked="0"/>
    </xf>
    <xf numFmtId="1" fontId="23" fillId="6" borderId="6" xfId="0" applyNumberFormat="1" applyFont="1" applyFill="1" applyBorder="1" applyAlignment="1" applyProtection="1">
      <alignment horizontal="center" vertical="center"/>
      <protection locked="0"/>
    </xf>
    <xf numFmtId="1" fontId="14" fillId="4" borderId="6" xfId="0" applyNumberFormat="1" applyFont="1" applyFill="1" applyBorder="1" applyAlignment="1" applyProtection="1">
      <alignment horizontal="center" vertical="center"/>
    </xf>
    <xf numFmtId="1" fontId="20" fillId="4" borderId="6" xfId="0" applyNumberFormat="1" applyFont="1" applyFill="1" applyBorder="1" applyAlignment="1" applyProtection="1">
      <alignment horizontal="center" vertical="center"/>
    </xf>
    <xf numFmtId="1" fontId="19" fillId="5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4" fillId="0" borderId="0" xfId="2"/>
    <xf numFmtId="0" fontId="25" fillId="0" borderId="0" xfId="2" applyFont="1"/>
    <xf numFmtId="166" fontId="25" fillId="0" borderId="0" xfId="2" applyNumberFormat="1" applyFont="1" applyAlignment="1">
      <alignment horizontal="right"/>
    </xf>
    <xf numFmtId="0" fontId="26" fillId="0" borderId="0" xfId="2" applyFont="1" applyAlignment="1">
      <alignment horizontal="right"/>
    </xf>
    <xf numFmtId="167" fontId="24" fillId="0" borderId="0" xfId="2" applyNumberFormat="1"/>
    <xf numFmtId="0" fontId="27" fillId="0" borderId="0" xfId="2" applyFont="1" applyAlignment="1">
      <alignment horizontal="right"/>
    </xf>
    <xf numFmtId="0" fontId="24" fillId="0" borderId="0" xfId="2" applyProtection="1"/>
    <xf numFmtId="168" fontId="28" fillId="0" borderId="0" xfId="2" applyNumberFormat="1" applyFont="1" applyProtection="1"/>
    <xf numFmtId="0" fontId="28" fillId="0" borderId="0" xfId="2" applyFont="1" applyAlignment="1" applyProtection="1">
      <alignment horizontal="right"/>
    </xf>
    <xf numFmtId="169" fontId="29" fillId="0" borderId="0" xfId="2" applyNumberFormat="1" applyFont="1" applyProtection="1"/>
    <xf numFmtId="0" fontId="29" fillId="0" borderId="0" xfId="2" applyFont="1" applyAlignment="1" applyProtection="1">
      <alignment horizontal="right"/>
    </xf>
    <xf numFmtId="170" fontId="29" fillId="0" borderId="0" xfId="2" applyNumberFormat="1" applyFont="1" applyProtection="1"/>
    <xf numFmtId="171" fontId="28" fillId="0" borderId="0" xfId="2" applyNumberFormat="1" applyFont="1" applyProtection="1"/>
    <xf numFmtId="172" fontId="28" fillId="0" borderId="0" xfId="2" applyNumberFormat="1" applyFont="1" applyProtection="1"/>
    <xf numFmtId="170" fontId="28" fillId="0" borderId="0" xfId="2" applyNumberFormat="1" applyFont="1" applyProtection="1"/>
    <xf numFmtId="0" fontId="29" fillId="0" borderId="0" xfId="2" applyFont="1" applyAlignment="1">
      <alignment horizontal="right"/>
    </xf>
    <xf numFmtId="167" fontId="28" fillId="0" borderId="0" xfId="2" applyNumberFormat="1" applyFont="1"/>
    <xf numFmtId="168" fontId="28" fillId="0" borderId="0" xfId="2" applyNumberFormat="1" applyFont="1"/>
    <xf numFmtId="0" fontId="28" fillId="0" borderId="0" xfId="2" applyFont="1" applyAlignment="1">
      <alignment horizontal="right"/>
    </xf>
    <xf numFmtId="169" fontId="29" fillId="0" borderId="0" xfId="2" applyNumberFormat="1" applyFont="1"/>
    <xf numFmtId="170" fontId="29" fillId="0" borderId="0" xfId="2" applyNumberFormat="1" applyFont="1"/>
    <xf numFmtId="173" fontId="28" fillId="0" borderId="0" xfId="2" applyNumberFormat="1" applyFont="1"/>
    <xf numFmtId="170" fontId="28" fillId="0" borderId="0" xfId="2" applyNumberFormat="1" applyFont="1"/>
    <xf numFmtId="0" fontId="28" fillId="0" borderId="0" xfId="2" applyFont="1"/>
    <xf numFmtId="0" fontId="28" fillId="0" borderId="0" xfId="2" applyNumberFormat="1" applyFont="1"/>
    <xf numFmtId="174" fontId="34" fillId="7" borderId="0" xfId="2" applyNumberFormat="1" applyFont="1" applyFill="1" applyProtection="1">
      <protection locked="0"/>
    </xf>
    <xf numFmtId="0" fontId="35" fillId="0" borderId="0" xfId="2" applyFont="1" applyAlignment="1">
      <alignment horizontal="right"/>
    </xf>
    <xf numFmtId="167" fontId="29" fillId="0" borderId="0" xfId="2" applyNumberFormat="1" applyFont="1"/>
    <xf numFmtId="0" fontId="34" fillId="7" borderId="0" xfId="2" applyFont="1" applyFill="1" applyProtection="1">
      <protection locked="0"/>
    </xf>
    <xf numFmtId="0" fontId="24" fillId="0" borderId="0" xfId="2" applyNumberFormat="1"/>
    <xf numFmtId="167" fontId="35" fillId="0" borderId="0" xfId="2" applyNumberFormat="1" applyFont="1"/>
    <xf numFmtId="0" fontId="35" fillId="0" borderId="0" xfId="2" applyFont="1"/>
    <xf numFmtId="166" fontId="25" fillId="0" borderId="0" xfId="2" applyNumberFormat="1" applyFont="1" applyAlignment="1">
      <alignment horizontal="left"/>
    </xf>
    <xf numFmtId="167" fontId="35" fillId="0" borderId="0" xfId="2" applyNumberFormat="1" applyFont="1" applyAlignment="1">
      <alignment horizontal="center" wrapText="1"/>
    </xf>
    <xf numFmtId="167" fontId="35" fillId="0" borderId="0" xfId="2" applyNumberFormat="1" applyFont="1" applyAlignment="1">
      <alignment horizontal="center"/>
    </xf>
    <xf numFmtId="0" fontId="26" fillId="0" borderId="0" xfId="2" applyFont="1"/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3" fillId="3" borderId="0" xfId="0" quotePrefix="1" applyNumberFormat="1" applyFont="1" applyFill="1" applyBorder="1" applyAlignment="1">
      <alignment horizontal="center" vertical="center"/>
    </xf>
    <xf numFmtId="1" fontId="23" fillId="6" borderId="3" xfId="0" applyNumberFormat="1" applyFont="1" applyFill="1" applyBorder="1" applyAlignment="1" applyProtection="1">
      <alignment horizontal="center" vertical="center"/>
      <protection locked="0"/>
    </xf>
    <xf numFmtId="172" fontId="28" fillId="0" borderId="0" xfId="2" applyNumberFormat="1" applyFont="1" applyProtection="1"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" fontId="16" fillId="5" borderId="8" xfId="0" quotePrefix="1" applyNumberFormat="1" applyFont="1" applyFill="1" applyBorder="1" applyAlignment="1">
      <alignment horizontal="center" vertical="center" wrapText="1"/>
    </xf>
    <xf numFmtId="49" fontId="38" fillId="5" borderId="9" xfId="0" applyNumberFormat="1" applyFont="1" applyFill="1" applyBorder="1" applyAlignment="1">
      <alignment horizontal="center" vertical="center" wrapText="1"/>
    </xf>
    <xf numFmtId="49" fontId="38" fillId="5" borderId="7" xfId="0" applyNumberFormat="1" applyFont="1" applyFill="1" applyBorder="1" applyAlignment="1">
      <alignment horizontal="center" vertical="center" wrapText="1"/>
    </xf>
    <xf numFmtId="49" fontId="38" fillId="5" borderId="10" xfId="0" applyNumberFormat="1" applyFont="1" applyFill="1" applyBorder="1" applyAlignment="1">
      <alignment horizontal="center" vertical="center" wrapText="1"/>
    </xf>
    <xf numFmtId="49" fontId="38" fillId="5" borderId="11" xfId="0" applyNumberFormat="1" applyFont="1" applyFill="1" applyBorder="1" applyAlignment="1">
      <alignment horizontal="center" vertical="center" wrapText="1"/>
    </xf>
    <xf numFmtId="49" fontId="38" fillId="5" borderId="4" xfId="0" applyNumberFormat="1" applyFont="1" applyFill="1" applyBorder="1" applyAlignment="1">
      <alignment horizontal="center"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14" fillId="4" borderId="8" xfId="0" quotePrefix="1" applyNumberFormat="1" applyFont="1" applyFill="1" applyBorder="1" applyAlignment="1">
      <alignment horizontal="center" vertical="center" wrapText="1"/>
    </xf>
    <xf numFmtId="49" fontId="38" fillId="4" borderId="9" xfId="0" applyNumberFormat="1" applyFont="1" applyFill="1" applyBorder="1" applyAlignment="1">
      <alignment horizontal="center" vertical="center" wrapText="1"/>
    </xf>
    <xf numFmtId="49" fontId="38" fillId="4" borderId="7" xfId="0" applyNumberFormat="1" applyFont="1" applyFill="1" applyBorder="1" applyAlignment="1">
      <alignment horizontal="center" vertical="center" wrapText="1"/>
    </xf>
    <xf numFmtId="49" fontId="38" fillId="4" borderId="10" xfId="0" applyNumberFormat="1" applyFont="1" applyFill="1" applyBorder="1" applyAlignment="1">
      <alignment horizontal="center" vertical="center" wrapText="1"/>
    </xf>
    <xf numFmtId="49" fontId="38" fillId="4" borderId="11" xfId="0" applyNumberFormat="1" applyFont="1" applyFill="1" applyBorder="1" applyAlignment="1">
      <alignment horizontal="center" vertical="center" wrapText="1"/>
    </xf>
    <xf numFmtId="49" fontId="38" fillId="4" borderId="4" xfId="0" applyNumberFormat="1" applyFont="1" applyFill="1" applyBorder="1" applyAlignment="1">
      <alignment horizontal="center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167" fontId="35" fillId="0" borderId="0" xfId="2" applyNumberFormat="1" applyFont="1" applyAlignment="1">
      <alignment horizontal="center"/>
    </xf>
    <xf numFmtId="0" fontId="37" fillId="0" borderId="0" xfId="2" applyFont="1" applyAlignment="1">
      <alignment horizontal="left"/>
    </xf>
    <xf numFmtId="0" fontId="28" fillId="0" borderId="0" xfId="2" applyFont="1" applyAlignment="1">
      <alignment horizontal="left"/>
    </xf>
    <xf numFmtId="0" fontId="32" fillId="0" borderId="0" xfId="2" applyFont="1" applyAlignment="1" applyProtection="1">
      <alignment horizontal="right"/>
    </xf>
  </cellXfs>
  <cellStyles count="3">
    <cellStyle name="Standard" xfId="0" builtinId="0"/>
    <cellStyle name="Standard 2" xfId="1"/>
    <cellStyle name="Standard 3" xfId="2"/>
  </cellStyles>
  <dxfs count="8">
    <dxf>
      <font>
        <color theme="5" tint="-0.499984740745262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showRowColHeaders="0" tabSelected="1" zoomScaleNormal="100" zoomScaleSheetLayoutView="100" workbookViewId="0">
      <pane ySplit="3" topLeftCell="A4" activePane="bottomLeft" state="frozen"/>
      <selection pane="bottomLeft" activeCell="G8" sqref="G8"/>
    </sheetView>
  </sheetViews>
  <sheetFormatPr baseColWidth="10" defaultRowHeight="14.25" x14ac:dyDescent="0.2"/>
  <cols>
    <col min="1" max="1" width="4.28515625" style="9" customWidth="1"/>
    <col min="2" max="2" width="11.42578125" style="9"/>
    <col min="3" max="3" width="23" style="9" customWidth="1"/>
    <col min="4" max="4" width="26.5703125" style="1" customWidth="1"/>
    <col min="5" max="5" width="8.7109375" style="7" customWidth="1"/>
    <col min="6" max="6" width="8.7109375" style="42" bestFit="1" customWidth="1"/>
    <col min="7" max="7" width="2.7109375" style="42" customWidth="1"/>
    <col min="8" max="8" width="8.140625" style="42" customWidth="1"/>
    <col min="9" max="9" width="4.28515625" style="9" customWidth="1"/>
    <col min="10" max="16384" width="11.42578125" style="9"/>
  </cols>
  <sheetData>
    <row r="1" spans="1:10" s="1" customFormat="1" ht="15" customHeight="1" x14ac:dyDescent="0.2">
      <c r="A1" s="121" t="s">
        <v>195</v>
      </c>
      <c r="B1" s="122"/>
      <c r="C1" s="122"/>
      <c r="D1" s="122"/>
      <c r="E1" s="123"/>
      <c r="F1" s="120" t="s">
        <v>115</v>
      </c>
      <c r="G1" s="120"/>
      <c r="H1" s="120"/>
      <c r="I1" s="13"/>
    </row>
    <row r="2" spans="1:10" s="1" customFormat="1" ht="15" customHeight="1" x14ac:dyDescent="0.2">
      <c r="A2" s="124"/>
      <c r="B2" s="125"/>
      <c r="C2" s="125"/>
      <c r="D2" s="125"/>
      <c r="E2" s="126"/>
      <c r="F2" s="51" t="s">
        <v>125</v>
      </c>
      <c r="G2" s="51"/>
      <c r="H2" s="51" t="s">
        <v>45</v>
      </c>
      <c r="I2" s="13"/>
    </row>
    <row r="3" spans="1:10" s="3" customFormat="1" ht="15.75" x14ac:dyDescent="0.2">
      <c r="A3" s="25"/>
      <c r="B3" s="25"/>
      <c r="C3" s="25"/>
      <c r="D3" s="25"/>
      <c r="E3" s="23" t="s">
        <v>10</v>
      </c>
      <c r="F3" s="26">
        <f>F5+F16+F24+F28+F35+F43+F52+F68+F72+F80</f>
        <v>338</v>
      </c>
      <c r="G3" s="26"/>
      <c r="H3" s="54">
        <f>H5+H16+H24+H28+H35+H43+H52+H68+H72+H80</f>
        <v>185.14285714285714</v>
      </c>
    </row>
    <row r="4" spans="1:10" s="3" customFormat="1" ht="12.75" x14ac:dyDescent="0.2">
      <c r="A4" s="114"/>
      <c r="B4" s="114"/>
      <c r="C4" s="114"/>
      <c r="D4" s="114"/>
      <c r="E4" s="114"/>
      <c r="F4" s="114"/>
      <c r="G4" s="114"/>
      <c r="H4" s="114"/>
    </row>
    <row r="5" spans="1:10" s="2" customFormat="1" ht="12.75" x14ac:dyDescent="0.2">
      <c r="A5" s="34" t="s">
        <v>72</v>
      </c>
      <c r="B5" s="116" t="s">
        <v>126</v>
      </c>
      <c r="C5" s="116"/>
      <c r="D5" s="116"/>
      <c r="E5" s="116"/>
      <c r="F5" s="46">
        <v>22</v>
      </c>
      <c r="G5" s="46"/>
      <c r="H5" s="45">
        <f>IF(SUM(H6:H14)&lt;F5,SUM(H6:H14),F5)</f>
        <v>12</v>
      </c>
    </row>
    <row r="6" spans="1:10" s="1" customFormat="1" ht="14.25" customHeight="1" x14ac:dyDescent="0.2">
      <c r="A6" s="20" t="s">
        <v>191</v>
      </c>
      <c r="B6" s="105" t="s">
        <v>31</v>
      </c>
      <c r="C6" s="105"/>
      <c r="D6" s="105"/>
      <c r="E6" s="105"/>
      <c r="F6" s="18">
        <v>4</v>
      </c>
      <c r="G6" s="55">
        <v>1</v>
      </c>
      <c r="H6" s="47">
        <f>IF(G6=1,F6,"-")</f>
        <v>4</v>
      </c>
    </row>
    <row r="7" spans="1:10" s="1" customFormat="1" ht="14.25" customHeight="1" x14ac:dyDescent="0.2">
      <c r="A7" s="20" t="s">
        <v>192</v>
      </c>
      <c r="B7" s="104" t="s">
        <v>193</v>
      </c>
      <c r="C7" s="104"/>
      <c r="D7" s="104"/>
      <c r="E7" s="104"/>
      <c r="F7" s="18">
        <v>10</v>
      </c>
      <c r="G7" s="55">
        <v>0</v>
      </c>
      <c r="H7" s="47" t="str">
        <f t="shared" ref="H7:H14" si="0">IF(G7=1,F7,"-")</f>
        <v>-</v>
      </c>
    </row>
    <row r="8" spans="1:10" s="1" customFormat="1" ht="14.25" customHeight="1" x14ac:dyDescent="0.2">
      <c r="A8" s="20" t="s">
        <v>56</v>
      </c>
      <c r="B8" s="105" t="s">
        <v>32</v>
      </c>
      <c r="C8" s="105"/>
      <c r="D8" s="105"/>
      <c r="E8" s="105"/>
      <c r="F8" s="18">
        <v>2</v>
      </c>
      <c r="G8" s="55">
        <v>1</v>
      </c>
      <c r="H8" s="47">
        <f t="shared" si="0"/>
        <v>2</v>
      </c>
    </row>
    <row r="9" spans="1:10" s="1" customFormat="1" ht="14.25" customHeight="1" x14ac:dyDescent="0.2">
      <c r="A9" s="20" t="s">
        <v>57</v>
      </c>
      <c r="B9" s="33" t="s">
        <v>33</v>
      </c>
      <c r="C9" s="33"/>
      <c r="D9" s="33"/>
      <c r="E9" s="52"/>
      <c r="F9" s="18">
        <v>2</v>
      </c>
      <c r="G9" s="55">
        <v>0</v>
      </c>
      <c r="H9" s="47" t="str">
        <f t="shared" si="0"/>
        <v>-</v>
      </c>
    </row>
    <row r="10" spans="1:10" s="2" customFormat="1" ht="14.25" customHeight="1" x14ac:dyDescent="0.2">
      <c r="A10" s="20">
        <v>3</v>
      </c>
      <c r="B10" s="105" t="s">
        <v>4</v>
      </c>
      <c r="C10" s="105"/>
      <c r="D10" s="105"/>
      <c r="E10" s="105"/>
      <c r="F10" s="44">
        <v>2</v>
      </c>
      <c r="G10" s="55">
        <v>1</v>
      </c>
      <c r="H10" s="47">
        <f t="shared" si="0"/>
        <v>2</v>
      </c>
    </row>
    <row r="11" spans="1:10" s="1" customFormat="1" ht="14.25" customHeight="1" x14ac:dyDescent="0.2">
      <c r="A11" s="20" t="s">
        <v>77</v>
      </c>
      <c r="B11" s="105" t="s">
        <v>7</v>
      </c>
      <c r="C11" s="105"/>
      <c r="D11" s="105"/>
      <c r="E11" s="106" t="s">
        <v>91</v>
      </c>
      <c r="F11" s="44">
        <v>2</v>
      </c>
      <c r="G11" s="55">
        <v>1</v>
      </c>
      <c r="H11" s="47">
        <f t="shared" si="0"/>
        <v>2</v>
      </c>
    </row>
    <row r="12" spans="1:10" s="1" customFormat="1" ht="14.25" customHeight="1" x14ac:dyDescent="0.2">
      <c r="A12" s="20" t="s">
        <v>78</v>
      </c>
      <c r="B12" s="105" t="s">
        <v>34</v>
      </c>
      <c r="C12" s="105"/>
      <c r="D12" s="21" t="s">
        <v>8</v>
      </c>
      <c r="E12" s="106"/>
      <c r="F12" s="18">
        <v>6</v>
      </c>
      <c r="G12" s="55">
        <v>0</v>
      </c>
      <c r="H12" s="47" t="str">
        <f t="shared" si="0"/>
        <v>-</v>
      </c>
    </row>
    <row r="13" spans="1:10" s="1" customFormat="1" ht="14.25" customHeight="1" x14ac:dyDescent="0.2">
      <c r="A13" s="20" t="s">
        <v>81</v>
      </c>
      <c r="B13" s="105" t="s">
        <v>30</v>
      </c>
      <c r="C13" s="105"/>
      <c r="D13" s="105"/>
      <c r="E13" s="106" t="s">
        <v>91</v>
      </c>
      <c r="F13" s="18">
        <v>2</v>
      </c>
      <c r="G13" s="55">
        <v>1</v>
      </c>
      <c r="H13" s="47">
        <f t="shared" si="0"/>
        <v>2</v>
      </c>
      <c r="J13" s="38"/>
    </row>
    <row r="14" spans="1:10" s="1" customFormat="1" ht="14.25" customHeight="1" x14ac:dyDescent="0.2">
      <c r="A14" s="20" t="s">
        <v>82</v>
      </c>
      <c r="B14" s="105" t="s">
        <v>29</v>
      </c>
      <c r="C14" s="105"/>
      <c r="D14" s="21" t="s">
        <v>9</v>
      </c>
      <c r="E14" s="106"/>
      <c r="F14" s="18">
        <v>6</v>
      </c>
      <c r="G14" s="55">
        <v>0</v>
      </c>
      <c r="H14" s="47" t="str">
        <f t="shared" si="0"/>
        <v>-</v>
      </c>
      <c r="J14" s="38"/>
    </row>
    <row r="15" spans="1:10" s="1" customFormat="1" ht="12.75" x14ac:dyDescent="0.2">
      <c r="A15" s="115"/>
      <c r="B15" s="115"/>
      <c r="C15" s="115"/>
      <c r="D15" s="115"/>
      <c r="E15" s="115"/>
      <c r="F15" s="115"/>
      <c r="G15" s="115"/>
      <c r="H15" s="115"/>
    </row>
    <row r="16" spans="1:10" s="1" customFormat="1" ht="12.75" x14ac:dyDescent="0.2">
      <c r="A16" s="34" t="s">
        <v>72</v>
      </c>
      <c r="B16" s="116" t="s">
        <v>37</v>
      </c>
      <c r="C16" s="116"/>
      <c r="D16" s="116"/>
      <c r="E16" s="116"/>
      <c r="F16" s="46">
        <v>14</v>
      </c>
      <c r="G16" s="46"/>
      <c r="H16" s="45">
        <f>IF(SUM(H17:H22)&lt;F16,SUM(H17:H22),F16)</f>
        <v>2</v>
      </c>
    </row>
    <row r="17" spans="1:9" s="1" customFormat="1" ht="14.25" customHeight="1" x14ac:dyDescent="0.2">
      <c r="A17" s="20">
        <v>6</v>
      </c>
      <c r="B17" s="105" t="s">
        <v>28</v>
      </c>
      <c r="C17" s="105"/>
      <c r="D17" s="105"/>
      <c r="E17" s="105"/>
      <c r="F17" s="44">
        <v>2</v>
      </c>
      <c r="G17" s="55">
        <v>0</v>
      </c>
      <c r="H17" s="47" t="str">
        <f t="shared" ref="H17:H22" si="1">IF(G17=1,F17,"-")</f>
        <v>-</v>
      </c>
    </row>
    <row r="18" spans="1:9" s="1" customFormat="1" ht="14.25" customHeight="1" x14ac:dyDescent="0.2">
      <c r="A18" s="20">
        <v>7</v>
      </c>
      <c r="B18" s="105" t="s">
        <v>27</v>
      </c>
      <c r="C18" s="105"/>
      <c r="D18" s="105"/>
      <c r="E18" s="105"/>
      <c r="F18" s="44">
        <v>2</v>
      </c>
      <c r="G18" s="55">
        <v>1</v>
      </c>
      <c r="H18" s="47">
        <f t="shared" si="1"/>
        <v>2</v>
      </c>
    </row>
    <row r="19" spans="1:9" s="1" customFormat="1" ht="14.25" customHeight="1" x14ac:dyDescent="0.2">
      <c r="A19" s="20" t="s">
        <v>79</v>
      </c>
      <c r="B19" s="105" t="s">
        <v>106</v>
      </c>
      <c r="C19" s="105"/>
      <c r="D19" s="105"/>
      <c r="E19" s="106" t="s">
        <v>91</v>
      </c>
      <c r="F19" s="44">
        <v>3</v>
      </c>
      <c r="G19" s="55">
        <v>0</v>
      </c>
      <c r="H19" s="47" t="str">
        <f t="shared" si="1"/>
        <v>-</v>
      </c>
    </row>
    <row r="20" spans="1:9" s="1" customFormat="1" ht="14.25" customHeight="1" x14ac:dyDescent="0.2">
      <c r="A20" s="20" t="s">
        <v>80</v>
      </c>
      <c r="B20" s="105" t="s">
        <v>107</v>
      </c>
      <c r="C20" s="105"/>
      <c r="D20" s="105"/>
      <c r="E20" s="106"/>
      <c r="F20" s="44">
        <v>6</v>
      </c>
      <c r="G20" s="55">
        <v>0</v>
      </c>
      <c r="H20" s="47" t="str">
        <f t="shared" si="1"/>
        <v>-</v>
      </c>
    </row>
    <row r="21" spans="1:9" s="1" customFormat="1" ht="14.25" customHeight="1" x14ac:dyDescent="0.2">
      <c r="A21" s="20" t="s">
        <v>105</v>
      </c>
      <c r="B21" s="33" t="s">
        <v>22</v>
      </c>
      <c r="C21" s="33"/>
      <c r="D21" s="33"/>
      <c r="E21" s="37" t="s">
        <v>35</v>
      </c>
      <c r="F21" s="44">
        <v>1</v>
      </c>
      <c r="G21" s="55">
        <v>0</v>
      </c>
      <c r="H21" s="47" t="str">
        <f t="shared" si="1"/>
        <v>-</v>
      </c>
    </row>
    <row r="22" spans="1:9" s="1" customFormat="1" ht="14.25" customHeight="1" x14ac:dyDescent="0.2">
      <c r="A22" s="20">
        <v>9</v>
      </c>
      <c r="B22" s="105" t="s">
        <v>116</v>
      </c>
      <c r="C22" s="105"/>
      <c r="D22" s="105"/>
      <c r="E22" s="105"/>
      <c r="F22" s="44">
        <v>4</v>
      </c>
      <c r="G22" s="55">
        <v>0</v>
      </c>
      <c r="H22" s="47" t="str">
        <f t="shared" si="1"/>
        <v>-</v>
      </c>
    </row>
    <row r="23" spans="1:9" s="1" customFormat="1" ht="11.25" x14ac:dyDescent="0.2">
      <c r="A23" s="117"/>
      <c r="B23" s="117"/>
      <c r="C23" s="117"/>
      <c r="D23" s="117"/>
      <c r="E23" s="117"/>
      <c r="F23" s="117"/>
      <c r="G23" s="117"/>
      <c r="H23" s="117"/>
    </row>
    <row r="24" spans="1:9" s="1" customFormat="1" ht="12.75" x14ac:dyDescent="0.2">
      <c r="A24" s="36" t="s">
        <v>73</v>
      </c>
      <c r="B24" s="116" t="s">
        <v>38</v>
      </c>
      <c r="C24" s="116"/>
      <c r="D24" s="116"/>
      <c r="E24" s="116"/>
      <c r="F24" s="46">
        <v>100</v>
      </c>
      <c r="G24" s="46"/>
      <c r="H24" s="45">
        <f>SUM(H25:H26)</f>
        <v>37.142857142857146</v>
      </c>
    </row>
    <row r="25" spans="1:9" s="1" customFormat="1" ht="14.25" customHeight="1" x14ac:dyDescent="0.2">
      <c r="A25" s="22" t="s">
        <v>94</v>
      </c>
      <c r="B25" s="105" t="s">
        <v>119</v>
      </c>
      <c r="C25" s="105"/>
      <c r="D25" s="21" t="s">
        <v>61</v>
      </c>
      <c r="E25" s="53">
        <f>'HWB-Punkte 2013'!C26</f>
        <v>32</v>
      </c>
      <c r="F25" s="50" t="s">
        <v>46</v>
      </c>
      <c r="G25" s="50"/>
      <c r="H25" s="47">
        <f>'HWB-Punkte 2013'!C31</f>
        <v>37.142857142857146</v>
      </c>
    </row>
    <row r="26" spans="1:9" s="1" customFormat="1" ht="14.25" customHeight="1" x14ac:dyDescent="0.2">
      <c r="A26" s="97"/>
      <c r="B26" s="98"/>
      <c r="C26" s="98"/>
      <c r="D26" s="99"/>
      <c r="E26" s="100" t="s">
        <v>184</v>
      </c>
      <c r="F26" s="101" t="s">
        <v>185</v>
      </c>
      <c r="G26" s="46"/>
      <c r="H26" s="102">
        <v>0</v>
      </c>
    </row>
    <row r="27" spans="1:9" s="3" customFormat="1" ht="11.25" x14ac:dyDescent="0.2">
      <c r="A27" s="119"/>
      <c r="B27" s="119"/>
      <c r="C27" s="119"/>
      <c r="D27" s="119"/>
      <c r="E27" s="119"/>
      <c r="F27" s="119"/>
      <c r="G27" s="119"/>
      <c r="H27" s="119"/>
      <c r="I27" s="4"/>
    </row>
    <row r="28" spans="1:9" s="1" customFormat="1" ht="12.75" x14ac:dyDescent="0.2">
      <c r="A28" s="34" t="s">
        <v>74</v>
      </c>
      <c r="B28" s="116" t="s">
        <v>39</v>
      </c>
      <c r="C28" s="116"/>
      <c r="D28" s="116"/>
      <c r="E28" s="116"/>
      <c r="F28" s="46">
        <v>32</v>
      </c>
      <c r="G28" s="46"/>
      <c r="H28" s="45">
        <f>IF(SUM(H29:H33)&lt;F28,SUM(H29:H33),F28)</f>
        <v>28</v>
      </c>
      <c r="I28" s="12"/>
    </row>
    <row r="29" spans="1:9" s="1" customFormat="1" ht="14.25" customHeight="1" x14ac:dyDescent="0.2">
      <c r="A29" s="20">
        <v>1</v>
      </c>
      <c r="B29" s="105" t="s">
        <v>182</v>
      </c>
      <c r="C29" s="105"/>
      <c r="D29" s="105"/>
      <c r="E29" s="15" t="s">
        <v>89</v>
      </c>
      <c r="F29" s="44">
        <v>7</v>
      </c>
      <c r="G29" s="55">
        <v>1</v>
      </c>
      <c r="H29" s="47">
        <f>IF(G29=1,F29,"-")</f>
        <v>7</v>
      </c>
      <c r="I29" s="12"/>
    </row>
    <row r="30" spans="1:9" s="1" customFormat="1" ht="14.25" customHeight="1" x14ac:dyDescent="0.2">
      <c r="A30" s="20">
        <v>2</v>
      </c>
      <c r="B30" s="105" t="s">
        <v>64</v>
      </c>
      <c r="C30" s="105"/>
      <c r="D30" s="105"/>
      <c r="E30" s="105"/>
      <c r="F30" s="44">
        <v>3</v>
      </c>
      <c r="G30" s="55">
        <v>1</v>
      </c>
      <c r="H30" s="47">
        <f>IF(G30=1,F30,"-")</f>
        <v>3</v>
      </c>
      <c r="I30" s="12"/>
    </row>
    <row r="31" spans="1:9" s="1" customFormat="1" ht="14.25" customHeight="1" x14ac:dyDescent="0.2">
      <c r="A31" s="20" t="s">
        <v>84</v>
      </c>
      <c r="B31" s="105" t="s">
        <v>65</v>
      </c>
      <c r="C31" s="105"/>
      <c r="D31" s="105"/>
      <c r="E31" s="106" t="s">
        <v>91</v>
      </c>
      <c r="F31" s="44">
        <v>13</v>
      </c>
      <c r="G31" s="55">
        <v>0</v>
      </c>
      <c r="H31" s="47" t="str">
        <f>IF(G31=1,F31,"-")</f>
        <v>-</v>
      </c>
      <c r="I31" s="12"/>
    </row>
    <row r="32" spans="1:9" s="1" customFormat="1" ht="14.25" customHeight="1" x14ac:dyDescent="0.2">
      <c r="A32" s="20" t="s">
        <v>85</v>
      </c>
      <c r="B32" s="105" t="s">
        <v>83</v>
      </c>
      <c r="C32" s="105"/>
      <c r="D32" s="105"/>
      <c r="E32" s="106"/>
      <c r="F32" s="44">
        <v>18</v>
      </c>
      <c r="G32" s="55">
        <v>1</v>
      </c>
      <c r="H32" s="47">
        <f>IF(G32=1,F32,"-")</f>
        <v>18</v>
      </c>
      <c r="I32" s="12"/>
    </row>
    <row r="33" spans="1:9" s="1" customFormat="1" ht="14.25" customHeight="1" x14ac:dyDescent="0.2">
      <c r="A33" s="20" t="s">
        <v>86</v>
      </c>
      <c r="B33" s="105" t="s">
        <v>68</v>
      </c>
      <c r="C33" s="105"/>
      <c r="D33" s="105"/>
      <c r="E33" s="127"/>
      <c r="F33" s="44">
        <v>25</v>
      </c>
      <c r="G33" s="55">
        <v>0</v>
      </c>
      <c r="H33" s="47" t="str">
        <f>IF(G33=1,F33,"-")</f>
        <v>-</v>
      </c>
    </row>
    <row r="34" spans="1:9" s="3" customFormat="1" ht="11.25" x14ac:dyDescent="0.2">
      <c r="A34" s="119"/>
      <c r="B34" s="119"/>
      <c r="C34" s="119"/>
      <c r="D34" s="119"/>
      <c r="E34" s="119"/>
      <c r="F34" s="119"/>
      <c r="G34" s="119"/>
      <c r="H34" s="119"/>
      <c r="I34" s="4"/>
    </row>
    <row r="35" spans="1:9" s="1" customFormat="1" ht="12.75" x14ac:dyDescent="0.2">
      <c r="A35" s="34" t="s">
        <v>74</v>
      </c>
      <c r="B35" s="116" t="s">
        <v>40</v>
      </c>
      <c r="C35" s="116"/>
      <c r="D35" s="116"/>
      <c r="E35" s="116"/>
      <c r="F35" s="46">
        <v>55</v>
      </c>
      <c r="G35" s="46"/>
      <c r="H35" s="45">
        <f>IF(SUM(H36:H41)&lt;F35,SUM(H36:H41),F35)</f>
        <v>48</v>
      </c>
      <c r="I35" s="12"/>
    </row>
    <row r="36" spans="1:9" s="1" customFormat="1" ht="14.25" customHeight="1" x14ac:dyDescent="0.2">
      <c r="A36" s="20">
        <v>4</v>
      </c>
      <c r="B36" s="105" t="s">
        <v>129</v>
      </c>
      <c r="C36" s="105"/>
      <c r="D36" s="105"/>
      <c r="E36" s="105"/>
      <c r="F36" s="44">
        <v>5</v>
      </c>
      <c r="G36" s="55">
        <v>1</v>
      </c>
      <c r="H36" s="47">
        <f t="shared" ref="H36:H41" si="2">IF(G36=1,F36,"-")</f>
        <v>5</v>
      </c>
      <c r="I36" s="13"/>
    </row>
    <row r="37" spans="1:9" s="1" customFormat="1" ht="14.25" customHeight="1" x14ac:dyDescent="0.2">
      <c r="A37" s="20">
        <v>5</v>
      </c>
      <c r="B37" s="105" t="s">
        <v>130</v>
      </c>
      <c r="C37" s="105"/>
      <c r="D37" s="105"/>
      <c r="E37" s="105"/>
      <c r="F37" s="44">
        <v>6</v>
      </c>
      <c r="G37" s="55">
        <v>1</v>
      </c>
      <c r="H37" s="47">
        <f t="shared" si="2"/>
        <v>6</v>
      </c>
      <c r="I37" s="12"/>
    </row>
    <row r="38" spans="1:9" s="1" customFormat="1" ht="14.25" customHeight="1" x14ac:dyDescent="0.2">
      <c r="A38" s="20" t="s">
        <v>62</v>
      </c>
      <c r="B38" s="105" t="s">
        <v>66</v>
      </c>
      <c r="C38" s="105"/>
      <c r="D38" s="105"/>
      <c r="E38" s="106" t="s">
        <v>91</v>
      </c>
      <c r="F38" s="44">
        <v>22</v>
      </c>
      <c r="G38" s="55">
        <v>1</v>
      </c>
      <c r="H38" s="47">
        <f t="shared" si="2"/>
        <v>22</v>
      </c>
      <c r="I38" s="12"/>
    </row>
    <row r="39" spans="1:9" s="6" customFormat="1" ht="14.25" customHeight="1" x14ac:dyDescent="0.2">
      <c r="A39" s="20" t="s">
        <v>63</v>
      </c>
      <c r="B39" s="105" t="s">
        <v>117</v>
      </c>
      <c r="C39" s="105"/>
      <c r="D39" s="105"/>
      <c r="E39" s="106"/>
      <c r="F39" s="44">
        <v>30</v>
      </c>
      <c r="G39" s="55">
        <v>0</v>
      </c>
      <c r="H39" s="47" t="str">
        <f t="shared" si="2"/>
        <v>-</v>
      </c>
      <c r="I39" s="12"/>
    </row>
    <row r="40" spans="1:9" s="1" customFormat="1" ht="14.25" customHeight="1" x14ac:dyDescent="0.2">
      <c r="A40" s="20" t="s">
        <v>87</v>
      </c>
      <c r="B40" s="105" t="s">
        <v>92</v>
      </c>
      <c r="C40" s="105"/>
      <c r="D40" s="105"/>
      <c r="E40" s="106" t="s">
        <v>91</v>
      </c>
      <c r="F40" s="44">
        <v>9</v>
      </c>
      <c r="G40" s="55">
        <v>0</v>
      </c>
      <c r="H40" s="47" t="str">
        <f t="shared" si="2"/>
        <v>-</v>
      </c>
      <c r="I40" s="12"/>
    </row>
    <row r="41" spans="1:9" s="1" customFormat="1" ht="14.25" customHeight="1" x14ac:dyDescent="0.2">
      <c r="A41" s="20" t="s">
        <v>88</v>
      </c>
      <c r="B41" s="105" t="s">
        <v>93</v>
      </c>
      <c r="C41" s="105"/>
      <c r="D41" s="105"/>
      <c r="E41" s="106"/>
      <c r="F41" s="44">
        <v>15</v>
      </c>
      <c r="G41" s="55">
        <v>1</v>
      </c>
      <c r="H41" s="47">
        <f t="shared" si="2"/>
        <v>15</v>
      </c>
    </row>
    <row r="42" spans="1:9" s="3" customFormat="1" ht="11.25" x14ac:dyDescent="0.2">
      <c r="A42" s="119"/>
      <c r="B42" s="119"/>
      <c r="C42" s="119"/>
      <c r="D42" s="119"/>
      <c r="E42" s="119"/>
      <c r="F42" s="119"/>
      <c r="G42" s="119"/>
      <c r="H42" s="119"/>
      <c r="I42" s="4"/>
    </row>
    <row r="43" spans="1:9" s="1" customFormat="1" ht="12.75" x14ac:dyDescent="0.2">
      <c r="A43" s="34" t="s">
        <v>74</v>
      </c>
      <c r="B43" s="116" t="s">
        <v>41</v>
      </c>
      <c r="C43" s="116"/>
      <c r="D43" s="116"/>
      <c r="E43" s="116"/>
      <c r="F43" s="46">
        <v>23</v>
      </c>
      <c r="G43" s="46"/>
      <c r="H43" s="45">
        <f>IF(SUM(H44:H50)&lt;F43,SUM(H44:H50),F43)</f>
        <v>6</v>
      </c>
      <c r="I43" s="6"/>
    </row>
    <row r="44" spans="1:9" s="1" customFormat="1" ht="14.25" customHeight="1" x14ac:dyDescent="0.2">
      <c r="A44" s="20">
        <v>8</v>
      </c>
      <c r="B44" s="113" t="s">
        <v>118</v>
      </c>
      <c r="C44" s="113"/>
      <c r="D44" s="113"/>
      <c r="E44" s="113"/>
      <c r="F44" s="44">
        <v>2</v>
      </c>
      <c r="G44" s="55">
        <v>0</v>
      </c>
      <c r="H44" s="47" t="str">
        <f t="shared" ref="H44:H50" si="3">IF(G44=1,F44,"-")</f>
        <v>-</v>
      </c>
    </row>
    <row r="45" spans="1:9" s="1" customFormat="1" ht="14.25" customHeight="1" x14ac:dyDescent="0.2">
      <c r="A45" s="20">
        <v>9</v>
      </c>
      <c r="B45" s="113" t="s">
        <v>114</v>
      </c>
      <c r="C45" s="113"/>
      <c r="D45" s="113"/>
      <c r="E45" s="113"/>
      <c r="F45" s="44">
        <v>2</v>
      </c>
      <c r="G45" s="55">
        <v>0</v>
      </c>
      <c r="H45" s="47" t="str">
        <f t="shared" si="3"/>
        <v>-</v>
      </c>
    </row>
    <row r="46" spans="1:9" s="1" customFormat="1" ht="14.25" customHeight="1" x14ac:dyDescent="0.2">
      <c r="A46" s="20">
        <v>10</v>
      </c>
      <c r="B46" s="113" t="s">
        <v>69</v>
      </c>
      <c r="C46" s="113"/>
      <c r="D46" s="113"/>
      <c r="E46" s="113"/>
      <c r="F46" s="44">
        <v>4</v>
      </c>
      <c r="G46" s="55">
        <v>0</v>
      </c>
      <c r="H46" s="47" t="str">
        <f t="shared" si="3"/>
        <v>-</v>
      </c>
    </row>
    <row r="47" spans="1:9" s="1" customFormat="1" ht="14.25" customHeight="1" x14ac:dyDescent="0.2">
      <c r="A47" s="20">
        <v>11</v>
      </c>
      <c r="B47" s="118" t="s">
        <v>26</v>
      </c>
      <c r="C47" s="118"/>
      <c r="D47" s="118"/>
      <c r="E47" s="118"/>
      <c r="F47" s="44">
        <v>2</v>
      </c>
      <c r="G47" s="55">
        <v>1</v>
      </c>
      <c r="H47" s="47">
        <f t="shared" si="3"/>
        <v>2</v>
      </c>
    </row>
    <row r="48" spans="1:9" s="1" customFormat="1" ht="14.25" customHeight="1" x14ac:dyDescent="0.2">
      <c r="A48" s="20">
        <v>12</v>
      </c>
      <c r="B48" s="113" t="s">
        <v>25</v>
      </c>
      <c r="C48" s="113"/>
      <c r="D48" s="113"/>
      <c r="E48" s="113"/>
      <c r="F48" s="44">
        <v>2</v>
      </c>
      <c r="G48" s="55">
        <v>1</v>
      </c>
      <c r="H48" s="47">
        <f t="shared" si="3"/>
        <v>2</v>
      </c>
      <c r="I48" s="12"/>
    </row>
    <row r="49" spans="1:9" s="1" customFormat="1" ht="14.25" customHeight="1" x14ac:dyDescent="0.2">
      <c r="A49" s="20">
        <v>13</v>
      </c>
      <c r="B49" s="113" t="s">
        <v>36</v>
      </c>
      <c r="C49" s="113"/>
      <c r="D49" s="113"/>
      <c r="E49" s="113"/>
      <c r="F49" s="44">
        <v>2</v>
      </c>
      <c r="G49" s="55">
        <v>1</v>
      </c>
      <c r="H49" s="47">
        <f t="shared" si="3"/>
        <v>2</v>
      </c>
      <c r="I49" s="12"/>
    </row>
    <row r="50" spans="1:9" s="1" customFormat="1" ht="14.25" customHeight="1" x14ac:dyDescent="0.2">
      <c r="A50" s="20">
        <v>14</v>
      </c>
      <c r="B50" s="113" t="s">
        <v>90</v>
      </c>
      <c r="C50" s="113"/>
      <c r="D50" s="113"/>
      <c r="E50" s="113"/>
      <c r="F50" s="44">
        <v>15</v>
      </c>
      <c r="G50" s="55">
        <v>0</v>
      </c>
      <c r="H50" s="47" t="str">
        <f t="shared" si="3"/>
        <v>-</v>
      </c>
      <c r="I50" s="12"/>
    </row>
    <row r="51" spans="1:9" x14ac:dyDescent="0.2">
      <c r="A51" s="112"/>
      <c r="B51" s="112"/>
      <c r="C51" s="112"/>
      <c r="D51" s="112"/>
      <c r="E51" s="112"/>
      <c r="F51" s="112"/>
      <c r="G51" s="112"/>
      <c r="H51" s="112"/>
    </row>
    <row r="52" spans="1:9" x14ac:dyDescent="0.2">
      <c r="A52" s="36" t="s">
        <v>75</v>
      </c>
      <c r="B52" s="108" t="s">
        <v>42</v>
      </c>
      <c r="C52" s="108"/>
      <c r="D52" s="108"/>
      <c r="E52" s="108"/>
      <c r="F52" s="46">
        <v>38</v>
      </c>
      <c r="G52" s="46"/>
      <c r="H52" s="45">
        <f>IF(SUM(H53:H66)&lt;F52,SUM(H53:H66),F52)</f>
        <v>25</v>
      </c>
    </row>
    <row r="53" spans="1:9" x14ac:dyDescent="0.2">
      <c r="A53" s="20">
        <v>1</v>
      </c>
      <c r="B53" s="105" t="s">
        <v>120</v>
      </c>
      <c r="C53" s="105"/>
      <c r="D53" s="105"/>
      <c r="E53" s="15" t="s">
        <v>89</v>
      </c>
      <c r="F53" s="49">
        <v>0</v>
      </c>
      <c r="G53" s="55">
        <v>1</v>
      </c>
      <c r="H53" s="47">
        <f t="shared" ref="H53:H66" si="4">IF(G53=1,F53,"-")</f>
        <v>0</v>
      </c>
    </row>
    <row r="54" spans="1:9" x14ac:dyDescent="0.2">
      <c r="A54" s="20" t="s">
        <v>84</v>
      </c>
      <c r="B54" s="105" t="s">
        <v>127</v>
      </c>
      <c r="C54" s="105"/>
      <c r="D54" s="105"/>
      <c r="E54" s="105"/>
      <c r="F54" s="49">
        <v>6</v>
      </c>
      <c r="G54" s="55">
        <v>1</v>
      </c>
      <c r="H54" s="47">
        <f t="shared" si="4"/>
        <v>6</v>
      </c>
    </row>
    <row r="55" spans="1:9" x14ac:dyDescent="0.2">
      <c r="A55" s="20" t="s">
        <v>85</v>
      </c>
      <c r="B55" s="105" t="s">
        <v>128</v>
      </c>
      <c r="C55" s="105"/>
      <c r="D55" s="105"/>
      <c r="E55" s="105"/>
      <c r="F55" s="49">
        <v>3</v>
      </c>
      <c r="G55" s="55">
        <v>1</v>
      </c>
      <c r="H55" s="47">
        <f t="shared" si="4"/>
        <v>3</v>
      </c>
    </row>
    <row r="56" spans="1:9" x14ac:dyDescent="0.2">
      <c r="A56" s="20" t="s">
        <v>77</v>
      </c>
      <c r="B56" s="105" t="s">
        <v>123</v>
      </c>
      <c r="C56" s="105"/>
      <c r="D56" s="105"/>
      <c r="E56" s="106" t="s">
        <v>91</v>
      </c>
      <c r="F56" s="44">
        <v>3</v>
      </c>
      <c r="G56" s="55">
        <v>1</v>
      </c>
      <c r="H56" s="47">
        <f t="shared" si="4"/>
        <v>3</v>
      </c>
    </row>
    <row r="57" spans="1:9" x14ac:dyDescent="0.2">
      <c r="A57" s="20" t="s">
        <v>78</v>
      </c>
      <c r="B57" s="105" t="s">
        <v>124</v>
      </c>
      <c r="C57" s="105"/>
      <c r="D57" s="105"/>
      <c r="E57" s="106"/>
      <c r="F57" s="44">
        <v>6</v>
      </c>
      <c r="G57" s="55">
        <v>0</v>
      </c>
      <c r="H57" s="47" t="str">
        <f t="shared" si="4"/>
        <v>-</v>
      </c>
    </row>
    <row r="58" spans="1:9" x14ac:dyDescent="0.2">
      <c r="A58" s="20">
        <v>5</v>
      </c>
      <c r="B58" s="105" t="s">
        <v>52</v>
      </c>
      <c r="C58" s="105"/>
      <c r="D58" s="105"/>
      <c r="E58" s="15" t="s">
        <v>89</v>
      </c>
      <c r="F58" s="44">
        <v>0</v>
      </c>
      <c r="G58" s="55">
        <v>1</v>
      </c>
      <c r="H58" s="47">
        <f t="shared" si="4"/>
        <v>0</v>
      </c>
    </row>
    <row r="59" spans="1:9" x14ac:dyDescent="0.2">
      <c r="A59" s="20">
        <v>6</v>
      </c>
      <c r="B59" s="105" t="s">
        <v>121</v>
      </c>
      <c r="C59" s="105"/>
      <c r="D59" s="105"/>
      <c r="E59" s="105"/>
      <c r="F59" s="44">
        <v>4</v>
      </c>
      <c r="G59" s="55">
        <v>1</v>
      </c>
      <c r="H59" s="47">
        <f t="shared" si="4"/>
        <v>4</v>
      </c>
    </row>
    <row r="60" spans="1:9" x14ac:dyDescent="0.2">
      <c r="A60" s="20">
        <v>7</v>
      </c>
      <c r="B60" s="105" t="s">
        <v>53</v>
      </c>
      <c r="C60" s="105"/>
      <c r="D60" s="105"/>
      <c r="E60" s="105"/>
      <c r="F60" s="44">
        <v>2</v>
      </c>
      <c r="G60" s="55">
        <v>1</v>
      </c>
      <c r="H60" s="47">
        <f t="shared" si="4"/>
        <v>2</v>
      </c>
    </row>
    <row r="61" spans="1:9" x14ac:dyDescent="0.2">
      <c r="A61" s="20">
        <v>8</v>
      </c>
      <c r="B61" s="105" t="s">
        <v>58</v>
      </c>
      <c r="C61" s="105"/>
      <c r="D61" s="105"/>
      <c r="E61" s="105"/>
      <c r="F61" s="44">
        <v>3</v>
      </c>
      <c r="G61" s="55">
        <v>0</v>
      </c>
      <c r="H61" s="47" t="str">
        <f t="shared" si="4"/>
        <v>-</v>
      </c>
    </row>
    <row r="62" spans="1:9" x14ac:dyDescent="0.2">
      <c r="A62" s="20">
        <v>10</v>
      </c>
      <c r="B62" s="105" t="s">
        <v>67</v>
      </c>
      <c r="C62" s="105"/>
      <c r="D62" s="105"/>
      <c r="E62" s="105"/>
      <c r="F62" s="44">
        <v>2</v>
      </c>
      <c r="G62" s="55">
        <v>1</v>
      </c>
      <c r="H62" s="47">
        <f t="shared" si="4"/>
        <v>2</v>
      </c>
    </row>
    <row r="63" spans="1:9" x14ac:dyDescent="0.2">
      <c r="A63" s="20">
        <v>11</v>
      </c>
      <c r="B63" s="105" t="s">
        <v>59</v>
      </c>
      <c r="C63" s="105"/>
      <c r="D63" s="105"/>
      <c r="E63" s="105"/>
      <c r="F63" s="44">
        <v>2</v>
      </c>
      <c r="G63" s="55">
        <v>1</v>
      </c>
      <c r="H63" s="47">
        <f t="shared" si="4"/>
        <v>2</v>
      </c>
    </row>
    <row r="64" spans="1:9" x14ac:dyDescent="0.2">
      <c r="A64" s="20">
        <v>12</v>
      </c>
      <c r="B64" s="105" t="s">
        <v>18</v>
      </c>
      <c r="C64" s="105"/>
      <c r="D64" s="105"/>
      <c r="E64" s="105"/>
      <c r="F64" s="44">
        <v>3</v>
      </c>
      <c r="G64" s="55">
        <v>1</v>
      </c>
      <c r="H64" s="47">
        <f t="shared" si="4"/>
        <v>3</v>
      </c>
    </row>
    <row r="65" spans="1:10" x14ac:dyDescent="0.2">
      <c r="A65" s="20">
        <v>13</v>
      </c>
      <c r="B65" s="105" t="s">
        <v>54</v>
      </c>
      <c r="C65" s="105"/>
      <c r="D65" s="105"/>
      <c r="E65" s="105"/>
      <c r="F65" s="44">
        <v>5</v>
      </c>
      <c r="G65" s="55">
        <v>0</v>
      </c>
      <c r="H65" s="47" t="str">
        <f t="shared" si="4"/>
        <v>-</v>
      </c>
    </row>
    <row r="66" spans="1:10" x14ac:dyDescent="0.2">
      <c r="A66" s="20">
        <v>14</v>
      </c>
      <c r="B66" s="105" t="s">
        <v>122</v>
      </c>
      <c r="C66" s="105"/>
      <c r="D66" s="105"/>
      <c r="E66" s="15" t="s">
        <v>89</v>
      </c>
      <c r="F66" s="44">
        <v>0</v>
      </c>
      <c r="G66" s="55">
        <v>1</v>
      </c>
      <c r="H66" s="47">
        <f t="shared" si="4"/>
        <v>0</v>
      </c>
    </row>
    <row r="67" spans="1:10" x14ac:dyDescent="0.2">
      <c r="A67" s="111"/>
      <c r="B67" s="111"/>
      <c r="C67" s="111"/>
      <c r="D67" s="111"/>
      <c r="E67" s="111"/>
      <c r="F67" s="111"/>
      <c r="G67" s="111"/>
      <c r="H67" s="111"/>
    </row>
    <row r="68" spans="1:10" x14ac:dyDescent="0.2">
      <c r="A68" s="36" t="s">
        <v>75</v>
      </c>
      <c r="B68" s="108" t="s">
        <v>43</v>
      </c>
      <c r="C68" s="108"/>
      <c r="D68" s="108"/>
      <c r="E68" s="108"/>
      <c r="F68" s="46">
        <v>22</v>
      </c>
      <c r="G68" s="46"/>
      <c r="H68" s="45">
        <f>IF(SUM(H69:H69)&lt;F68,SUM(H69:H69),F68)</f>
        <v>12</v>
      </c>
    </row>
    <row r="69" spans="1:10" x14ac:dyDescent="0.2">
      <c r="A69" s="27">
        <v>15</v>
      </c>
      <c r="B69" s="109" t="s">
        <v>51</v>
      </c>
      <c r="C69" s="109"/>
      <c r="D69" s="109"/>
      <c r="E69" s="29"/>
      <c r="F69" s="48" t="s">
        <v>48</v>
      </c>
      <c r="G69" s="48"/>
      <c r="H69" s="56">
        <v>12</v>
      </c>
    </row>
    <row r="70" spans="1:10" x14ac:dyDescent="0.2">
      <c r="A70" s="27"/>
      <c r="B70" s="28"/>
      <c r="C70" s="28"/>
      <c r="D70" s="28"/>
      <c r="E70" s="31" t="s">
        <v>55</v>
      </c>
      <c r="F70" s="32"/>
      <c r="G70" s="32"/>
      <c r="H70" s="59">
        <v>300</v>
      </c>
    </row>
    <row r="71" spans="1:10" x14ac:dyDescent="0.2">
      <c r="A71" s="110"/>
      <c r="B71" s="110"/>
      <c r="C71" s="110"/>
      <c r="D71" s="110"/>
      <c r="E71" s="110"/>
      <c r="F71" s="110"/>
      <c r="G71" s="110"/>
      <c r="H71" s="110"/>
    </row>
    <row r="72" spans="1:10" x14ac:dyDescent="0.2">
      <c r="A72" s="36" t="s">
        <v>75</v>
      </c>
      <c r="B72" s="108" t="s">
        <v>44</v>
      </c>
      <c r="C72" s="108"/>
      <c r="D72" s="108"/>
      <c r="E72" s="108"/>
      <c r="F72" s="46">
        <v>20</v>
      </c>
      <c r="G72" s="46"/>
      <c r="H72" s="45">
        <f>IF(SUM(H73:H78)&lt;F72,SUM(H73:H78),F72)</f>
        <v>3</v>
      </c>
    </row>
    <row r="73" spans="1:10" x14ac:dyDescent="0.2">
      <c r="A73" s="14" t="s">
        <v>19</v>
      </c>
      <c r="B73" s="105" t="s">
        <v>13</v>
      </c>
      <c r="C73" s="105"/>
      <c r="D73" s="105"/>
      <c r="E73" s="106" t="s">
        <v>91</v>
      </c>
      <c r="F73" s="44">
        <v>5</v>
      </c>
      <c r="G73" s="55">
        <v>0</v>
      </c>
      <c r="H73" s="47" t="str">
        <f t="shared" ref="H73:H78" si="5">IF(G73=1,F73,"-")</f>
        <v>-</v>
      </c>
      <c r="J73" s="1"/>
    </row>
    <row r="74" spans="1:10" x14ac:dyDescent="0.2">
      <c r="A74" s="14" t="s">
        <v>20</v>
      </c>
      <c r="B74" s="16" t="s">
        <v>14</v>
      </c>
      <c r="C74" s="16"/>
      <c r="D74" s="21"/>
      <c r="E74" s="106"/>
      <c r="F74" s="44">
        <v>15</v>
      </c>
      <c r="G74" s="55">
        <v>0</v>
      </c>
      <c r="H74" s="47" t="str">
        <f t="shared" si="5"/>
        <v>-</v>
      </c>
    </row>
    <row r="75" spans="1:10" x14ac:dyDescent="0.2">
      <c r="A75" s="14">
        <v>17</v>
      </c>
      <c r="B75" s="105" t="s">
        <v>24</v>
      </c>
      <c r="C75" s="105"/>
      <c r="D75" s="105"/>
      <c r="E75" s="105"/>
      <c r="F75" s="44">
        <v>4</v>
      </c>
      <c r="G75" s="55">
        <v>0</v>
      </c>
      <c r="H75" s="47" t="str">
        <f t="shared" si="5"/>
        <v>-</v>
      </c>
    </row>
    <row r="76" spans="1:10" x14ac:dyDescent="0.2">
      <c r="A76" s="20">
        <v>18</v>
      </c>
      <c r="B76" s="105" t="s">
        <v>60</v>
      </c>
      <c r="C76" s="105"/>
      <c r="D76" s="105"/>
      <c r="E76" s="105"/>
      <c r="F76" s="44">
        <v>3</v>
      </c>
      <c r="G76" s="55">
        <v>0</v>
      </c>
      <c r="H76" s="47" t="str">
        <f t="shared" si="5"/>
        <v>-</v>
      </c>
    </row>
    <row r="77" spans="1:10" x14ac:dyDescent="0.2">
      <c r="A77" s="20">
        <v>19</v>
      </c>
      <c r="B77" s="105" t="s">
        <v>70</v>
      </c>
      <c r="C77" s="105"/>
      <c r="D77" s="105"/>
      <c r="E77" s="105"/>
      <c r="F77" s="44">
        <v>1</v>
      </c>
      <c r="G77" s="55">
        <v>1</v>
      </c>
      <c r="H77" s="47">
        <f t="shared" si="5"/>
        <v>1</v>
      </c>
    </row>
    <row r="78" spans="1:10" x14ac:dyDescent="0.2">
      <c r="A78" s="20">
        <v>20</v>
      </c>
      <c r="B78" s="105" t="s">
        <v>5</v>
      </c>
      <c r="C78" s="105"/>
      <c r="D78" s="105"/>
      <c r="E78" s="105"/>
      <c r="F78" s="44">
        <v>2</v>
      </c>
      <c r="G78" s="55">
        <v>1</v>
      </c>
      <c r="H78" s="47">
        <f t="shared" si="5"/>
        <v>2</v>
      </c>
    </row>
    <row r="79" spans="1:10" x14ac:dyDescent="0.2">
      <c r="A79" s="107"/>
      <c r="B79" s="107"/>
      <c r="C79" s="107"/>
      <c r="D79" s="107"/>
      <c r="E79" s="107"/>
      <c r="F79" s="107"/>
      <c r="G79" s="107"/>
      <c r="H79" s="107"/>
    </row>
    <row r="80" spans="1:10" x14ac:dyDescent="0.2">
      <c r="A80" s="36" t="s">
        <v>76</v>
      </c>
      <c r="B80" s="108" t="s">
        <v>47</v>
      </c>
      <c r="C80" s="108"/>
      <c r="D80" s="108"/>
      <c r="E80" s="108"/>
      <c r="F80" s="46">
        <v>12</v>
      </c>
      <c r="G80" s="46"/>
      <c r="H80" s="45">
        <f>IF(SUM(H81:H87)&lt;F80,SUM(H81:H87),F80)</f>
        <v>12</v>
      </c>
    </row>
    <row r="81" spans="1:8" x14ac:dyDescent="0.2">
      <c r="A81" s="20">
        <v>1</v>
      </c>
      <c r="B81" s="105" t="s">
        <v>97</v>
      </c>
      <c r="C81" s="105"/>
      <c r="D81" s="105"/>
      <c r="E81" s="105"/>
      <c r="F81" s="44">
        <v>2</v>
      </c>
      <c r="G81" s="55">
        <v>1</v>
      </c>
      <c r="H81" s="47">
        <f t="shared" ref="H81:H87" si="6">IF(G81=1,F81,"-")</f>
        <v>2</v>
      </c>
    </row>
    <row r="82" spans="1:8" x14ac:dyDescent="0.2">
      <c r="A82" s="20">
        <v>2</v>
      </c>
      <c r="B82" s="105" t="s">
        <v>15</v>
      </c>
      <c r="C82" s="105"/>
      <c r="D82" s="105"/>
      <c r="E82" s="105"/>
      <c r="F82" s="44">
        <v>2</v>
      </c>
      <c r="G82" s="55">
        <v>1</v>
      </c>
      <c r="H82" s="47">
        <f t="shared" si="6"/>
        <v>2</v>
      </c>
    </row>
    <row r="83" spans="1:8" x14ac:dyDescent="0.2">
      <c r="A83" s="20">
        <v>3</v>
      </c>
      <c r="B83" s="105" t="s">
        <v>16</v>
      </c>
      <c r="C83" s="105"/>
      <c r="D83" s="105"/>
      <c r="E83" s="15" t="s">
        <v>89</v>
      </c>
      <c r="F83" s="44">
        <v>2</v>
      </c>
      <c r="G83" s="55">
        <v>1</v>
      </c>
      <c r="H83" s="47">
        <f t="shared" si="6"/>
        <v>2</v>
      </c>
    </row>
    <row r="84" spans="1:8" x14ac:dyDescent="0.2">
      <c r="A84" s="20">
        <v>4</v>
      </c>
      <c r="B84" s="105" t="s">
        <v>17</v>
      </c>
      <c r="C84" s="105"/>
      <c r="D84" s="105"/>
      <c r="E84" s="105"/>
      <c r="F84" s="44">
        <v>2</v>
      </c>
      <c r="G84" s="55">
        <v>1</v>
      </c>
      <c r="H84" s="47">
        <f t="shared" si="6"/>
        <v>2</v>
      </c>
    </row>
    <row r="85" spans="1:8" x14ac:dyDescent="0.2">
      <c r="A85" s="20" t="s">
        <v>81</v>
      </c>
      <c r="B85" s="105" t="s">
        <v>96</v>
      </c>
      <c r="C85" s="105"/>
      <c r="D85" s="21" t="s">
        <v>49</v>
      </c>
      <c r="E85" s="106" t="s">
        <v>91</v>
      </c>
      <c r="F85" s="44">
        <v>2</v>
      </c>
      <c r="G85" s="55">
        <v>0</v>
      </c>
      <c r="H85" s="47" t="str">
        <f t="shared" si="6"/>
        <v>-</v>
      </c>
    </row>
    <row r="86" spans="1:8" x14ac:dyDescent="0.2">
      <c r="A86" s="20" t="s">
        <v>82</v>
      </c>
      <c r="B86" s="105" t="s">
        <v>95</v>
      </c>
      <c r="C86" s="105"/>
      <c r="D86" s="21" t="s">
        <v>50</v>
      </c>
      <c r="E86" s="106"/>
      <c r="F86" s="44">
        <v>4</v>
      </c>
      <c r="G86" s="55">
        <v>1</v>
      </c>
      <c r="H86" s="47">
        <f t="shared" si="6"/>
        <v>4</v>
      </c>
    </row>
    <row r="87" spans="1:8" x14ac:dyDescent="0.2">
      <c r="A87" s="20">
        <v>6</v>
      </c>
      <c r="B87" s="105" t="s">
        <v>71</v>
      </c>
      <c r="C87" s="105"/>
      <c r="D87" s="105"/>
      <c r="E87" s="105"/>
      <c r="F87" s="44">
        <v>2</v>
      </c>
      <c r="G87" s="55">
        <v>0</v>
      </c>
      <c r="H87" s="47" t="str">
        <f t="shared" si="6"/>
        <v>-</v>
      </c>
    </row>
    <row r="88" spans="1:8" x14ac:dyDescent="0.2">
      <c r="A88" s="60" t="s">
        <v>194</v>
      </c>
      <c r="B88" s="3"/>
      <c r="C88" s="3"/>
      <c r="D88" s="5"/>
      <c r="E88" s="8"/>
      <c r="F88" s="43"/>
      <c r="G88" s="43"/>
      <c r="H88" s="43"/>
    </row>
  </sheetData>
  <sheetProtection password="BD46" sheet="1" objects="1" scenarios="1" selectLockedCells="1"/>
  <mergeCells count="89">
    <mergeCell ref="B35:E35"/>
    <mergeCell ref="A34:H34"/>
    <mergeCell ref="B30:E30"/>
    <mergeCell ref="B18:E18"/>
    <mergeCell ref="B19:D19"/>
    <mergeCell ref="B20:D20"/>
    <mergeCell ref="B25:C25"/>
    <mergeCell ref="B32:D32"/>
    <mergeCell ref="E31:E33"/>
    <mergeCell ref="B31:D31"/>
    <mergeCell ref="B28:E28"/>
    <mergeCell ref="A27:H27"/>
    <mergeCell ref="B22:E22"/>
    <mergeCell ref="F1:H1"/>
    <mergeCell ref="E19:E20"/>
    <mergeCell ref="A1:E2"/>
    <mergeCell ref="B5:E5"/>
    <mergeCell ref="E11:E12"/>
    <mergeCell ref="B17:E17"/>
    <mergeCell ref="E13:E14"/>
    <mergeCell ref="E40:E41"/>
    <mergeCell ref="B41:D41"/>
    <mergeCell ref="E38:E39"/>
    <mergeCell ref="B48:E48"/>
    <mergeCell ref="B44:E44"/>
    <mergeCell ref="B45:E45"/>
    <mergeCell ref="B46:E46"/>
    <mergeCell ref="B47:E47"/>
    <mergeCell ref="B43:E43"/>
    <mergeCell ref="A42:H42"/>
    <mergeCell ref="B38:D38"/>
    <mergeCell ref="B39:D39"/>
    <mergeCell ref="B40:D40"/>
    <mergeCell ref="B37:E37"/>
    <mergeCell ref="A4:H4"/>
    <mergeCell ref="B6:E6"/>
    <mergeCell ref="B8:E8"/>
    <mergeCell ref="B10:E10"/>
    <mergeCell ref="B11:D11"/>
    <mergeCell ref="B12:C12"/>
    <mergeCell ref="B13:D13"/>
    <mergeCell ref="B14:C14"/>
    <mergeCell ref="B33:D33"/>
    <mergeCell ref="B36:E36"/>
    <mergeCell ref="A15:H15"/>
    <mergeCell ref="B16:E16"/>
    <mergeCell ref="B24:E24"/>
    <mergeCell ref="A23:H23"/>
    <mergeCell ref="B29:D29"/>
    <mergeCell ref="B52:E52"/>
    <mergeCell ref="A51:H51"/>
    <mergeCell ref="B53:D53"/>
    <mergeCell ref="B49:E49"/>
    <mergeCell ref="B50:E50"/>
    <mergeCell ref="B59:E59"/>
    <mergeCell ref="B60:E60"/>
    <mergeCell ref="B61:E61"/>
    <mergeCell ref="B54:E54"/>
    <mergeCell ref="B55:E55"/>
    <mergeCell ref="B56:D56"/>
    <mergeCell ref="E56:E57"/>
    <mergeCell ref="B57:D57"/>
    <mergeCell ref="B58:D58"/>
    <mergeCell ref="B65:E65"/>
    <mergeCell ref="B66:D66"/>
    <mergeCell ref="A67:H67"/>
    <mergeCell ref="B68:E68"/>
    <mergeCell ref="B62:E62"/>
    <mergeCell ref="B63:E63"/>
    <mergeCell ref="B64:E64"/>
    <mergeCell ref="B69:D69"/>
    <mergeCell ref="A71:H71"/>
    <mergeCell ref="B72:E72"/>
    <mergeCell ref="B73:D73"/>
    <mergeCell ref="E73:E74"/>
    <mergeCell ref="B85:C85"/>
    <mergeCell ref="E85:E86"/>
    <mergeCell ref="B86:C86"/>
    <mergeCell ref="B87:E87"/>
    <mergeCell ref="B75:E75"/>
    <mergeCell ref="B84:E84"/>
    <mergeCell ref="B76:E76"/>
    <mergeCell ref="B78:E78"/>
    <mergeCell ref="A79:H79"/>
    <mergeCell ref="B80:E80"/>
    <mergeCell ref="B81:E81"/>
    <mergeCell ref="B82:E82"/>
    <mergeCell ref="B83:D83"/>
    <mergeCell ref="B77:E77"/>
  </mergeCells>
  <phoneticPr fontId="18" type="noConversion"/>
  <printOptions horizontalCentered="1" verticalCentered="1"/>
  <pageMargins left="0.79000000000000015" right="0.28000000000000003" top="0.55000000000000004" bottom="0.39000000000000007" header="0.51" footer="0.31"/>
  <pageSetup paperSize="9" orientation="portrait" r:id="rId1"/>
  <headerFooter alignWithMargins="0"/>
  <rowBreaks count="1" manualBreakCount="1">
    <brk id="50" max="16383" man="1"/>
  </rowBreaks>
  <colBreaks count="2" manualBreakCount="2">
    <brk id="8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showRowColHeaders="0" zoomScaleNormal="100" zoomScaleSheetLayoutView="100" workbookViewId="0">
      <pane ySplit="3" topLeftCell="A4" activePane="bottomLeft" state="frozen"/>
      <selection activeCell="G71" sqref="G71"/>
      <selection pane="bottomLeft" activeCell="G8" sqref="G8"/>
    </sheetView>
  </sheetViews>
  <sheetFormatPr baseColWidth="10" defaultRowHeight="14.25" x14ac:dyDescent="0.2"/>
  <cols>
    <col min="1" max="1" width="4.28515625" style="9" customWidth="1"/>
    <col min="2" max="2" width="11.42578125" style="9"/>
    <col min="3" max="3" width="25.42578125" style="9" customWidth="1"/>
    <col min="4" max="4" width="20.42578125" style="1" customWidth="1"/>
    <col min="5" max="5" width="10.5703125" style="7" customWidth="1"/>
    <col min="6" max="6" width="10.42578125" style="11" customWidth="1"/>
    <col min="7" max="7" width="2.5703125" style="11" customWidth="1"/>
    <col min="8" max="8" width="8.140625" style="11" customWidth="1"/>
    <col min="9" max="9" width="4.28515625" style="9" customWidth="1"/>
    <col min="10" max="16384" width="11.42578125" style="9"/>
  </cols>
  <sheetData>
    <row r="1" spans="1:10" s="1" customFormat="1" ht="15" customHeight="1" x14ac:dyDescent="0.2">
      <c r="A1" s="130" t="s">
        <v>196</v>
      </c>
      <c r="B1" s="131"/>
      <c r="C1" s="131"/>
      <c r="D1" s="131"/>
      <c r="E1" s="132"/>
      <c r="F1" s="129" t="s">
        <v>115</v>
      </c>
      <c r="G1" s="129"/>
      <c r="H1" s="129"/>
      <c r="I1" s="13"/>
    </row>
    <row r="2" spans="1:10" s="1" customFormat="1" ht="15" customHeight="1" x14ac:dyDescent="0.2">
      <c r="A2" s="133"/>
      <c r="B2" s="134"/>
      <c r="C2" s="134"/>
      <c r="D2" s="134"/>
      <c r="E2" s="135"/>
      <c r="F2" s="39" t="s">
        <v>125</v>
      </c>
      <c r="G2" s="39"/>
      <c r="H2" s="39" t="s">
        <v>45</v>
      </c>
      <c r="I2" s="13"/>
    </row>
    <row r="3" spans="1:10" s="3" customFormat="1" ht="15.75" x14ac:dyDescent="0.2">
      <c r="A3" s="25"/>
      <c r="B3" s="25"/>
      <c r="C3" s="25"/>
      <c r="D3" s="25"/>
      <c r="E3" s="23" t="s">
        <v>11</v>
      </c>
      <c r="F3" s="26">
        <f>F5+F17+F23+F26+F33+F41+F50+F67+F71+F78</f>
        <v>334</v>
      </c>
      <c r="G3" s="26"/>
      <c r="H3" s="40">
        <f>H5+H17+H23+H26+H33+H41+H50+H67+H71+H78</f>
        <v>170.14285714285714</v>
      </c>
    </row>
    <row r="4" spans="1:10" s="3" customFormat="1" ht="12.75" x14ac:dyDescent="0.2">
      <c r="A4" s="114"/>
      <c r="B4" s="114"/>
      <c r="C4" s="114"/>
      <c r="D4" s="114"/>
      <c r="E4" s="114"/>
      <c r="F4" s="114"/>
      <c r="G4" s="114"/>
      <c r="H4" s="114"/>
    </row>
    <row r="5" spans="1:10" s="2" customFormat="1" ht="12.75" x14ac:dyDescent="0.2">
      <c r="A5" s="34" t="s">
        <v>72</v>
      </c>
      <c r="B5" s="116" t="s">
        <v>126</v>
      </c>
      <c r="C5" s="116"/>
      <c r="D5" s="116"/>
      <c r="E5" s="116"/>
      <c r="F5" s="35">
        <v>22</v>
      </c>
      <c r="G5" s="35"/>
      <c r="H5" s="41">
        <f>IF(SUM(H6:H15)&lt;F5,SUM(H6:H15),F5)</f>
        <v>10</v>
      </c>
    </row>
    <row r="6" spans="1:10" s="1" customFormat="1" ht="14.25" customHeight="1" x14ac:dyDescent="0.2">
      <c r="A6" s="20" t="s">
        <v>191</v>
      </c>
      <c r="B6" s="105" t="s">
        <v>102</v>
      </c>
      <c r="C6" s="105"/>
      <c r="D6" s="105"/>
      <c r="E6" s="105"/>
      <c r="F6" s="18">
        <v>4</v>
      </c>
      <c r="G6" s="55">
        <v>1</v>
      </c>
      <c r="H6" s="57">
        <f>IF(G6=1,F6,"-")</f>
        <v>4</v>
      </c>
    </row>
    <row r="7" spans="1:10" s="1" customFormat="1" ht="14.25" customHeight="1" x14ac:dyDescent="0.2">
      <c r="A7" s="20" t="s">
        <v>192</v>
      </c>
      <c r="B7" s="104" t="s">
        <v>193</v>
      </c>
      <c r="C7" s="104"/>
      <c r="D7" s="104"/>
      <c r="E7" s="104"/>
      <c r="F7" s="18">
        <v>10</v>
      </c>
      <c r="G7" s="55">
        <v>0</v>
      </c>
      <c r="H7" s="57" t="str">
        <f t="shared" ref="H7:H15" si="0">IF(G7=1,F7,"-")</f>
        <v>-</v>
      </c>
    </row>
    <row r="8" spans="1:10" s="1" customFormat="1" ht="14.25" customHeight="1" x14ac:dyDescent="0.2">
      <c r="A8" s="20" t="s">
        <v>56</v>
      </c>
      <c r="B8" s="105" t="s">
        <v>21</v>
      </c>
      <c r="C8" s="105"/>
      <c r="D8" s="105"/>
      <c r="E8" s="105"/>
      <c r="F8" s="18">
        <v>2</v>
      </c>
      <c r="G8" s="55">
        <v>1</v>
      </c>
      <c r="H8" s="57">
        <f t="shared" si="0"/>
        <v>2</v>
      </c>
    </row>
    <row r="9" spans="1:10" s="1" customFormat="1" ht="14.25" customHeight="1" x14ac:dyDescent="0.2">
      <c r="A9" s="20" t="s">
        <v>57</v>
      </c>
      <c r="B9" s="33" t="s">
        <v>103</v>
      </c>
      <c r="C9" s="33"/>
      <c r="D9" s="33"/>
      <c r="E9" s="106" t="s">
        <v>91</v>
      </c>
      <c r="F9" s="18">
        <v>2</v>
      </c>
      <c r="G9" s="55">
        <v>0</v>
      </c>
      <c r="H9" s="57" t="str">
        <f t="shared" si="0"/>
        <v>-</v>
      </c>
    </row>
    <row r="10" spans="1:10" s="1" customFormat="1" ht="14.25" customHeight="1" x14ac:dyDescent="0.2">
      <c r="A10" s="20" t="s">
        <v>104</v>
      </c>
      <c r="B10" s="33" t="s">
        <v>12</v>
      </c>
      <c r="C10" s="33"/>
      <c r="D10" s="33"/>
      <c r="E10" s="106"/>
      <c r="F10" s="18">
        <v>4</v>
      </c>
      <c r="G10" s="55">
        <v>0</v>
      </c>
      <c r="H10" s="57" t="str">
        <f t="shared" si="0"/>
        <v>-</v>
      </c>
    </row>
    <row r="11" spans="1:10" s="2" customFormat="1" ht="14.25" customHeight="1" x14ac:dyDescent="0.2">
      <c r="A11" s="20">
        <v>3</v>
      </c>
      <c r="B11" s="33" t="s">
        <v>0</v>
      </c>
      <c r="C11" s="33"/>
      <c r="D11" s="33"/>
      <c r="E11" s="33"/>
      <c r="F11" s="19">
        <v>2</v>
      </c>
      <c r="G11" s="55">
        <v>1</v>
      </c>
      <c r="H11" s="57">
        <f t="shared" si="0"/>
        <v>2</v>
      </c>
    </row>
    <row r="12" spans="1:10" s="1" customFormat="1" ht="14.25" customHeight="1" x14ac:dyDescent="0.2">
      <c r="A12" s="20" t="s">
        <v>77</v>
      </c>
      <c r="B12" s="105" t="s">
        <v>6</v>
      </c>
      <c r="C12" s="105"/>
      <c r="D12" s="105"/>
      <c r="E12" s="106" t="s">
        <v>91</v>
      </c>
      <c r="F12" s="19">
        <v>2</v>
      </c>
      <c r="G12" s="55">
        <v>1</v>
      </c>
      <c r="H12" s="57">
        <f t="shared" si="0"/>
        <v>2</v>
      </c>
    </row>
    <row r="13" spans="1:10" s="1" customFormat="1" ht="14.25" customHeight="1" x14ac:dyDescent="0.2">
      <c r="A13" s="20" t="s">
        <v>78</v>
      </c>
      <c r="B13" s="105" t="s">
        <v>100</v>
      </c>
      <c r="C13" s="105"/>
      <c r="D13" s="21"/>
      <c r="E13" s="106"/>
      <c r="F13" s="18">
        <v>6</v>
      </c>
      <c r="G13" s="55">
        <v>0</v>
      </c>
      <c r="H13" s="57" t="str">
        <f t="shared" si="0"/>
        <v>-</v>
      </c>
    </row>
    <row r="14" spans="1:10" s="1" customFormat="1" ht="14.25" customHeight="1" x14ac:dyDescent="0.2">
      <c r="A14" s="20" t="s">
        <v>81</v>
      </c>
      <c r="B14" s="105" t="s">
        <v>98</v>
      </c>
      <c r="C14" s="105"/>
      <c r="D14" s="105"/>
      <c r="E14" s="106" t="s">
        <v>91</v>
      </c>
      <c r="F14" s="18">
        <v>2</v>
      </c>
      <c r="G14" s="55">
        <v>0</v>
      </c>
      <c r="H14" s="57" t="str">
        <f t="shared" si="0"/>
        <v>-</v>
      </c>
      <c r="J14" s="38"/>
    </row>
    <row r="15" spans="1:10" s="1" customFormat="1" ht="14.25" customHeight="1" x14ac:dyDescent="0.2">
      <c r="A15" s="20" t="s">
        <v>82</v>
      </c>
      <c r="B15" s="105" t="s">
        <v>99</v>
      </c>
      <c r="C15" s="105"/>
      <c r="D15" s="21"/>
      <c r="E15" s="106"/>
      <c r="F15" s="18">
        <v>6</v>
      </c>
      <c r="G15" s="55">
        <v>0</v>
      </c>
      <c r="H15" s="57" t="str">
        <f t="shared" si="0"/>
        <v>-</v>
      </c>
      <c r="J15" s="38"/>
    </row>
    <row r="16" spans="1:10" s="1" customFormat="1" ht="12.75" x14ac:dyDescent="0.2">
      <c r="A16" s="115"/>
      <c r="B16" s="115"/>
      <c r="C16" s="115"/>
      <c r="D16" s="115"/>
      <c r="E16" s="115"/>
      <c r="F16" s="115"/>
      <c r="G16" s="115"/>
      <c r="H16" s="115"/>
    </row>
    <row r="17" spans="1:9" s="1" customFormat="1" ht="12.75" x14ac:dyDescent="0.2">
      <c r="A17" s="34" t="s">
        <v>72</v>
      </c>
      <c r="B17" s="116" t="s">
        <v>37</v>
      </c>
      <c r="C17" s="116"/>
      <c r="D17" s="116"/>
      <c r="E17" s="116"/>
      <c r="F17" s="35">
        <v>11</v>
      </c>
      <c r="G17" s="35"/>
      <c r="H17" s="41">
        <f>IF(SUM(H18:H21)&lt;F17,SUM(H18:H21),F17)</f>
        <v>0</v>
      </c>
    </row>
    <row r="18" spans="1:9" s="1" customFormat="1" ht="14.25" customHeight="1" x14ac:dyDescent="0.2">
      <c r="A18" s="20" t="s">
        <v>79</v>
      </c>
      <c r="B18" s="105" t="s">
        <v>106</v>
      </c>
      <c r="C18" s="105"/>
      <c r="D18" s="105"/>
      <c r="E18" s="106" t="s">
        <v>91</v>
      </c>
      <c r="F18" s="19">
        <v>3</v>
      </c>
      <c r="G18" s="55">
        <v>0</v>
      </c>
      <c r="H18" s="57" t="str">
        <f>IF(G18=1,F18,"-")</f>
        <v>-</v>
      </c>
    </row>
    <row r="19" spans="1:9" s="1" customFormat="1" ht="14.25" customHeight="1" x14ac:dyDescent="0.2">
      <c r="A19" s="20" t="s">
        <v>80</v>
      </c>
      <c r="B19" s="105" t="s">
        <v>107</v>
      </c>
      <c r="C19" s="105"/>
      <c r="D19" s="105"/>
      <c r="E19" s="106"/>
      <c r="F19" s="19">
        <v>6</v>
      </c>
      <c r="G19" s="55">
        <v>0</v>
      </c>
      <c r="H19" s="57" t="str">
        <f>IF(G19=1,F19,"-")</f>
        <v>-</v>
      </c>
    </row>
    <row r="20" spans="1:9" s="1" customFormat="1" ht="14.25" customHeight="1" x14ac:dyDescent="0.2">
      <c r="A20" s="20" t="s">
        <v>105</v>
      </c>
      <c r="B20" s="33" t="s">
        <v>22</v>
      </c>
      <c r="C20" s="33"/>
      <c r="D20" s="33"/>
      <c r="E20" s="37" t="s">
        <v>101</v>
      </c>
      <c r="F20" s="19">
        <v>1</v>
      </c>
      <c r="G20" s="55">
        <v>0</v>
      </c>
      <c r="H20" s="57" t="str">
        <f>IF(G20=1,F20,"-")</f>
        <v>-</v>
      </c>
    </row>
    <row r="21" spans="1:9" s="1" customFormat="1" ht="14.25" customHeight="1" x14ac:dyDescent="0.2">
      <c r="A21" s="20">
        <v>9</v>
      </c>
      <c r="B21" s="105" t="s">
        <v>116</v>
      </c>
      <c r="C21" s="105"/>
      <c r="D21" s="105"/>
      <c r="E21" s="105"/>
      <c r="F21" s="19">
        <v>4</v>
      </c>
      <c r="G21" s="55">
        <v>0</v>
      </c>
      <c r="H21" s="57" t="str">
        <f>IF(G21=1,F21,"-")</f>
        <v>-</v>
      </c>
    </row>
    <row r="22" spans="1:9" s="1" customFormat="1" ht="11.25" x14ac:dyDescent="0.2">
      <c r="A22" s="117"/>
      <c r="B22" s="117"/>
      <c r="C22" s="117"/>
      <c r="D22" s="117"/>
      <c r="E22" s="117"/>
      <c r="F22" s="117"/>
      <c r="G22" s="117"/>
      <c r="H22" s="117"/>
    </row>
    <row r="23" spans="1:9" s="1" customFormat="1" ht="12.75" x14ac:dyDescent="0.2">
      <c r="A23" s="36" t="s">
        <v>73</v>
      </c>
      <c r="B23" s="116" t="s">
        <v>38</v>
      </c>
      <c r="C23" s="116"/>
      <c r="D23" s="116"/>
      <c r="E23" s="116"/>
      <c r="F23" s="35">
        <v>100</v>
      </c>
      <c r="G23" s="35"/>
      <c r="H23" s="41">
        <f>IF(SUM(H24:H24)&lt;F23,SUM(H24:H24),F23)</f>
        <v>37.142857142857146</v>
      </c>
    </row>
    <row r="24" spans="1:9" s="1" customFormat="1" ht="14.25" customHeight="1" x14ac:dyDescent="0.2">
      <c r="A24" s="22" t="s">
        <v>94</v>
      </c>
      <c r="B24" s="105" t="s">
        <v>119</v>
      </c>
      <c r="C24" s="105"/>
      <c r="D24" s="21" t="s">
        <v>61</v>
      </c>
      <c r="E24" s="53">
        <f>'HWB-Punkte 2013'!C26</f>
        <v>32</v>
      </c>
      <c r="F24" s="17" t="s">
        <v>46</v>
      </c>
      <c r="G24" s="17"/>
      <c r="H24" s="57">
        <f>'HWB-Punkte 2013'!C31</f>
        <v>37.142857142857146</v>
      </c>
    </row>
    <row r="25" spans="1:9" s="3" customFormat="1" ht="11.25" x14ac:dyDescent="0.2">
      <c r="A25" s="119"/>
      <c r="B25" s="119"/>
      <c r="C25" s="119"/>
      <c r="D25" s="119"/>
      <c r="E25" s="119"/>
      <c r="F25" s="119"/>
      <c r="G25" s="119"/>
      <c r="H25" s="119"/>
      <c r="I25" s="4"/>
    </row>
    <row r="26" spans="1:9" s="1" customFormat="1" ht="12.75" x14ac:dyDescent="0.2">
      <c r="A26" s="34" t="s">
        <v>74</v>
      </c>
      <c r="B26" s="116" t="s">
        <v>39</v>
      </c>
      <c r="C26" s="116"/>
      <c r="D26" s="116"/>
      <c r="E26" s="116"/>
      <c r="F26" s="35">
        <v>32</v>
      </c>
      <c r="G26" s="35"/>
      <c r="H26" s="41">
        <f>IF(SUM(H27:H31)&lt;F26,SUM(H27:H31),F26)</f>
        <v>28</v>
      </c>
      <c r="I26" s="12"/>
    </row>
    <row r="27" spans="1:9" s="1" customFormat="1" ht="14.25" customHeight="1" x14ac:dyDescent="0.2">
      <c r="A27" s="20">
        <v>1</v>
      </c>
      <c r="B27" s="105" t="s">
        <v>108</v>
      </c>
      <c r="C27" s="105"/>
      <c r="D27" s="105"/>
      <c r="E27" s="15"/>
      <c r="F27" s="19">
        <v>7</v>
      </c>
      <c r="G27" s="55">
        <v>1</v>
      </c>
      <c r="H27" s="57">
        <f>IF(G27=1,F27,"-")</f>
        <v>7</v>
      </c>
      <c r="I27" s="12"/>
    </row>
    <row r="28" spans="1:9" s="1" customFormat="1" ht="14.25" customHeight="1" x14ac:dyDescent="0.2">
      <c r="A28" s="20">
        <v>2</v>
      </c>
      <c r="B28" s="105" t="s">
        <v>64</v>
      </c>
      <c r="C28" s="105"/>
      <c r="D28" s="105"/>
      <c r="E28" s="105"/>
      <c r="F28" s="19">
        <v>3</v>
      </c>
      <c r="G28" s="55">
        <v>1</v>
      </c>
      <c r="H28" s="57">
        <f>IF(G28=1,F28,"-")</f>
        <v>3</v>
      </c>
      <c r="I28" s="12"/>
    </row>
    <row r="29" spans="1:9" s="1" customFormat="1" ht="14.25" customHeight="1" x14ac:dyDescent="0.2">
      <c r="A29" s="20" t="s">
        <v>84</v>
      </c>
      <c r="B29" s="105" t="s">
        <v>65</v>
      </c>
      <c r="C29" s="105"/>
      <c r="D29" s="105"/>
      <c r="E29" s="106" t="s">
        <v>91</v>
      </c>
      <c r="F29" s="19">
        <v>13</v>
      </c>
      <c r="G29" s="55">
        <v>0</v>
      </c>
      <c r="H29" s="57" t="str">
        <f>IF(G29=1,F29,"-")</f>
        <v>-</v>
      </c>
      <c r="I29" s="12"/>
    </row>
    <row r="30" spans="1:9" s="1" customFormat="1" ht="14.25" customHeight="1" x14ac:dyDescent="0.2">
      <c r="A30" s="20" t="s">
        <v>85</v>
      </c>
      <c r="B30" s="105" t="s">
        <v>83</v>
      </c>
      <c r="C30" s="105"/>
      <c r="D30" s="105"/>
      <c r="E30" s="106"/>
      <c r="F30" s="19">
        <v>18</v>
      </c>
      <c r="G30" s="55">
        <v>1</v>
      </c>
      <c r="H30" s="57">
        <f>IF(G30=1,F30,"-")</f>
        <v>18</v>
      </c>
      <c r="I30" s="12"/>
    </row>
    <row r="31" spans="1:9" s="1" customFormat="1" ht="14.25" customHeight="1" x14ac:dyDescent="0.2">
      <c r="A31" s="20" t="s">
        <v>86</v>
      </c>
      <c r="B31" s="105" t="s">
        <v>68</v>
      </c>
      <c r="C31" s="105"/>
      <c r="D31" s="105"/>
      <c r="E31" s="128"/>
      <c r="F31" s="19">
        <v>25</v>
      </c>
      <c r="G31" s="55">
        <v>0</v>
      </c>
      <c r="H31" s="57" t="str">
        <f>IF(G31=1,F31,"-")</f>
        <v>-</v>
      </c>
    </row>
    <row r="32" spans="1:9" s="3" customFormat="1" ht="11.25" x14ac:dyDescent="0.2">
      <c r="A32" s="119"/>
      <c r="B32" s="119"/>
      <c r="C32" s="119"/>
      <c r="D32" s="119"/>
      <c r="E32" s="119"/>
      <c r="F32" s="119"/>
      <c r="G32" s="119"/>
      <c r="H32" s="119"/>
      <c r="I32" s="4"/>
    </row>
    <row r="33" spans="1:9" s="1" customFormat="1" ht="12.75" x14ac:dyDescent="0.2">
      <c r="A33" s="34" t="s">
        <v>74</v>
      </c>
      <c r="B33" s="116" t="s">
        <v>40</v>
      </c>
      <c r="C33" s="116"/>
      <c r="D33" s="116"/>
      <c r="E33" s="116"/>
      <c r="F33" s="35">
        <v>55</v>
      </c>
      <c r="G33" s="35"/>
      <c r="H33" s="41">
        <f>IF(SUM(H34:H39)&lt;F33,SUM(H34:H39),F33)</f>
        <v>33</v>
      </c>
      <c r="I33" s="12"/>
    </row>
    <row r="34" spans="1:9" s="1" customFormat="1" ht="14.25" customHeight="1" x14ac:dyDescent="0.2">
      <c r="A34" s="20">
        <v>4</v>
      </c>
      <c r="B34" s="105" t="s">
        <v>109</v>
      </c>
      <c r="C34" s="105"/>
      <c r="D34" s="105"/>
      <c r="E34" s="105"/>
      <c r="F34" s="19">
        <v>5</v>
      </c>
      <c r="G34" s="55">
        <v>1</v>
      </c>
      <c r="H34" s="57">
        <f t="shared" ref="H34:H39" si="1">IF(G34=1,F34,"-")</f>
        <v>5</v>
      </c>
      <c r="I34" s="13"/>
    </row>
    <row r="35" spans="1:9" s="1" customFormat="1" ht="14.25" customHeight="1" x14ac:dyDescent="0.2">
      <c r="A35" s="20">
        <v>5</v>
      </c>
      <c r="B35" s="105" t="s">
        <v>110</v>
      </c>
      <c r="C35" s="105"/>
      <c r="D35" s="105"/>
      <c r="E35" s="105"/>
      <c r="F35" s="19">
        <v>6</v>
      </c>
      <c r="G35" s="55">
        <v>1</v>
      </c>
      <c r="H35" s="57">
        <f t="shared" si="1"/>
        <v>6</v>
      </c>
      <c r="I35" s="12"/>
    </row>
    <row r="36" spans="1:9" s="1" customFormat="1" ht="14.25" customHeight="1" x14ac:dyDescent="0.2">
      <c r="A36" s="20" t="s">
        <v>62</v>
      </c>
      <c r="B36" s="105" t="s">
        <v>66</v>
      </c>
      <c r="C36" s="105"/>
      <c r="D36" s="105"/>
      <c r="E36" s="106" t="s">
        <v>91</v>
      </c>
      <c r="F36" s="19">
        <v>22</v>
      </c>
      <c r="G36" s="55">
        <v>1</v>
      </c>
      <c r="H36" s="57">
        <f t="shared" si="1"/>
        <v>22</v>
      </c>
      <c r="I36" s="12"/>
    </row>
    <row r="37" spans="1:9" s="6" customFormat="1" ht="14.25" customHeight="1" x14ac:dyDescent="0.2">
      <c r="A37" s="20" t="s">
        <v>63</v>
      </c>
      <c r="B37" s="105" t="s">
        <v>117</v>
      </c>
      <c r="C37" s="105"/>
      <c r="D37" s="105"/>
      <c r="E37" s="106"/>
      <c r="F37" s="19">
        <v>30</v>
      </c>
      <c r="G37" s="55">
        <v>0</v>
      </c>
      <c r="H37" s="57" t="str">
        <f t="shared" si="1"/>
        <v>-</v>
      </c>
      <c r="I37" s="12"/>
    </row>
    <row r="38" spans="1:9" s="1" customFormat="1" ht="14.25" customHeight="1" x14ac:dyDescent="0.2">
      <c r="A38" s="20" t="s">
        <v>87</v>
      </c>
      <c r="B38" s="105" t="s">
        <v>92</v>
      </c>
      <c r="C38" s="105"/>
      <c r="D38" s="105"/>
      <c r="E38" s="106" t="s">
        <v>91</v>
      </c>
      <c r="F38" s="19">
        <v>9</v>
      </c>
      <c r="G38" s="55">
        <v>0</v>
      </c>
      <c r="H38" s="57" t="str">
        <f t="shared" si="1"/>
        <v>-</v>
      </c>
      <c r="I38" s="12"/>
    </row>
    <row r="39" spans="1:9" s="1" customFormat="1" ht="14.25" customHeight="1" x14ac:dyDescent="0.2">
      <c r="A39" s="20" t="s">
        <v>88</v>
      </c>
      <c r="B39" s="105" t="s">
        <v>93</v>
      </c>
      <c r="C39" s="105"/>
      <c r="D39" s="105"/>
      <c r="E39" s="106"/>
      <c r="F39" s="19">
        <v>15</v>
      </c>
      <c r="G39" s="55">
        <v>0</v>
      </c>
      <c r="H39" s="57" t="str">
        <f t="shared" si="1"/>
        <v>-</v>
      </c>
    </row>
    <row r="40" spans="1:9" s="3" customFormat="1" ht="11.25" x14ac:dyDescent="0.2">
      <c r="A40" s="119"/>
      <c r="B40" s="119"/>
      <c r="C40" s="119"/>
      <c r="D40" s="119"/>
      <c r="E40" s="119"/>
      <c r="F40" s="119"/>
      <c r="G40" s="119"/>
      <c r="H40" s="119"/>
      <c r="I40" s="4"/>
    </row>
    <row r="41" spans="1:9" s="1" customFormat="1" ht="12.75" x14ac:dyDescent="0.2">
      <c r="A41" s="34" t="s">
        <v>74</v>
      </c>
      <c r="B41" s="116" t="s">
        <v>41</v>
      </c>
      <c r="C41" s="116"/>
      <c r="D41" s="116"/>
      <c r="E41" s="116"/>
      <c r="F41" s="35">
        <v>23</v>
      </c>
      <c r="G41" s="35"/>
      <c r="H41" s="41">
        <f>IF(SUM(H42:H48)&lt;F41,SUM(H42:H48),F41)</f>
        <v>14</v>
      </c>
      <c r="I41" s="6"/>
    </row>
    <row r="42" spans="1:9" s="1" customFormat="1" ht="14.25" customHeight="1" x14ac:dyDescent="0.2">
      <c r="A42" s="20">
        <v>8</v>
      </c>
      <c r="B42" s="113" t="s">
        <v>118</v>
      </c>
      <c r="C42" s="113"/>
      <c r="D42" s="113"/>
      <c r="E42" s="113"/>
      <c r="F42" s="19">
        <v>2</v>
      </c>
      <c r="G42" s="55">
        <v>0</v>
      </c>
      <c r="H42" s="57" t="str">
        <f t="shared" ref="H42:H48" si="2">IF(G42=1,F42,"-")</f>
        <v>-</v>
      </c>
    </row>
    <row r="43" spans="1:9" s="1" customFormat="1" ht="14.25" customHeight="1" x14ac:dyDescent="0.2">
      <c r="A43" s="20">
        <v>9</v>
      </c>
      <c r="B43" s="113" t="s">
        <v>114</v>
      </c>
      <c r="C43" s="113"/>
      <c r="D43" s="113"/>
      <c r="E43" s="113"/>
      <c r="F43" s="19">
        <v>2</v>
      </c>
      <c r="G43" s="55">
        <v>1</v>
      </c>
      <c r="H43" s="57">
        <f t="shared" si="2"/>
        <v>2</v>
      </c>
    </row>
    <row r="44" spans="1:9" s="1" customFormat="1" ht="14.25" customHeight="1" x14ac:dyDescent="0.2">
      <c r="A44" s="20">
        <v>10</v>
      </c>
      <c r="B44" s="113" t="s">
        <v>69</v>
      </c>
      <c r="C44" s="113"/>
      <c r="D44" s="113"/>
      <c r="E44" s="113"/>
      <c r="F44" s="19">
        <v>4</v>
      </c>
      <c r="G44" s="55">
        <v>1</v>
      </c>
      <c r="H44" s="57">
        <f t="shared" si="2"/>
        <v>4</v>
      </c>
    </row>
    <row r="45" spans="1:9" s="1" customFormat="1" ht="14.25" customHeight="1" x14ac:dyDescent="0.2">
      <c r="A45" s="20">
        <v>11</v>
      </c>
      <c r="B45" s="118" t="s">
        <v>111</v>
      </c>
      <c r="C45" s="118"/>
      <c r="D45" s="118"/>
      <c r="E45" s="118"/>
      <c r="F45" s="19">
        <v>2</v>
      </c>
      <c r="G45" s="55">
        <v>1</v>
      </c>
      <c r="H45" s="57">
        <f t="shared" si="2"/>
        <v>2</v>
      </c>
    </row>
    <row r="46" spans="1:9" s="1" customFormat="1" ht="14.25" customHeight="1" x14ac:dyDescent="0.2">
      <c r="A46" s="20">
        <v>12</v>
      </c>
      <c r="B46" s="113" t="s">
        <v>112</v>
      </c>
      <c r="C46" s="113"/>
      <c r="D46" s="113"/>
      <c r="E46" s="113"/>
      <c r="F46" s="19">
        <v>2</v>
      </c>
      <c r="G46" s="55">
        <v>1</v>
      </c>
      <c r="H46" s="57">
        <f t="shared" si="2"/>
        <v>2</v>
      </c>
      <c r="I46" s="12"/>
    </row>
    <row r="47" spans="1:9" s="1" customFormat="1" ht="14.25" customHeight="1" x14ac:dyDescent="0.2">
      <c r="A47" s="20">
        <v>13</v>
      </c>
      <c r="B47" s="113" t="s">
        <v>113</v>
      </c>
      <c r="C47" s="113"/>
      <c r="D47" s="113"/>
      <c r="E47" s="113"/>
      <c r="F47" s="19">
        <v>4</v>
      </c>
      <c r="G47" s="55">
        <v>1</v>
      </c>
      <c r="H47" s="57">
        <f t="shared" si="2"/>
        <v>4</v>
      </c>
      <c r="I47" s="12"/>
    </row>
    <row r="48" spans="1:9" s="1" customFormat="1" ht="14.25" customHeight="1" x14ac:dyDescent="0.2">
      <c r="A48" s="20">
        <v>14</v>
      </c>
      <c r="B48" s="113" t="s">
        <v>90</v>
      </c>
      <c r="C48" s="113"/>
      <c r="D48" s="113"/>
      <c r="E48" s="113"/>
      <c r="F48" s="19">
        <v>15</v>
      </c>
      <c r="G48" s="55">
        <v>0</v>
      </c>
      <c r="H48" s="57" t="str">
        <f t="shared" si="2"/>
        <v>-</v>
      </c>
      <c r="I48" s="12"/>
    </row>
    <row r="49" spans="1:8" x14ac:dyDescent="0.2">
      <c r="A49" s="112"/>
      <c r="B49" s="112"/>
      <c r="C49" s="112"/>
      <c r="D49" s="112"/>
      <c r="E49" s="112"/>
      <c r="F49" s="112"/>
      <c r="G49" s="112"/>
      <c r="H49" s="112"/>
    </row>
    <row r="50" spans="1:8" x14ac:dyDescent="0.2">
      <c r="A50" s="36" t="s">
        <v>75</v>
      </c>
      <c r="B50" s="108" t="s">
        <v>42</v>
      </c>
      <c r="C50" s="108"/>
      <c r="D50" s="108"/>
      <c r="E50" s="108"/>
      <c r="F50" s="35">
        <v>38</v>
      </c>
      <c r="G50" s="35"/>
      <c r="H50" s="41">
        <f>IF(SUM(H51:H65)&lt;F50,SUM(H51:H65),F50)</f>
        <v>23</v>
      </c>
    </row>
    <row r="51" spans="1:8" x14ac:dyDescent="0.2">
      <c r="A51" s="20">
        <v>1</v>
      </c>
      <c r="B51" s="105" t="s">
        <v>120</v>
      </c>
      <c r="C51" s="105"/>
      <c r="D51" s="105"/>
      <c r="E51" s="15" t="s">
        <v>1</v>
      </c>
      <c r="F51" s="24">
        <v>0</v>
      </c>
      <c r="G51" s="55">
        <v>1</v>
      </c>
      <c r="H51" s="57">
        <f t="shared" ref="H51:H65" si="3">IF(G51=1,F51,"-")</f>
        <v>0</v>
      </c>
    </row>
    <row r="52" spans="1:8" x14ac:dyDescent="0.2">
      <c r="A52" s="20">
        <v>2</v>
      </c>
      <c r="B52" s="105" t="s">
        <v>23</v>
      </c>
      <c r="C52" s="105"/>
      <c r="D52" s="105"/>
      <c r="E52" s="15"/>
      <c r="F52" s="24">
        <v>6</v>
      </c>
      <c r="G52" s="55">
        <v>0</v>
      </c>
      <c r="H52" s="57" t="str">
        <f t="shared" si="3"/>
        <v>-</v>
      </c>
    </row>
    <row r="53" spans="1:8" x14ac:dyDescent="0.2">
      <c r="A53" s="20" t="s">
        <v>84</v>
      </c>
      <c r="B53" s="105" t="s">
        <v>127</v>
      </c>
      <c r="C53" s="105"/>
      <c r="D53" s="105"/>
      <c r="E53" s="105"/>
      <c r="F53" s="24">
        <v>6</v>
      </c>
      <c r="G53" s="55">
        <v>1</v>
      </c>
      <c r="H53" s="57">
        <f t="shared" si="3"/>
        <v>6</v>
      </c>
    </row>
    <row r="54" spans="1:8" x14ac:dyDescent="0.2">
      <c r="A54" s="20" t="s">
        <v>85</v>
      </c>
      <c r="B54" s="105" t="s">
        <v>128</v>
      </c>
      <c r="C54" s="105"/>
      <c r="D54" s="105"/>
      <c r="E54" s="105"/>
      <c r="F54" s="24">
        <v>3</v>
      </c>
      <c r="G54" s="55">
        <v>1</v>
      </c>
      <c r="H54" s="57">
        <f t="shared" si="3"/>
        <v>3</v>
      </c>
    </row>
    <row r="55" spans="1:8" x14ac:dyDescent="0.2">
      <c r="A55" s="20" t="s">
        <v>77</v>
      </c>
      <c r="B55" s="105" t="s">
        <v>123</v>
      </c>
      <c r="C55" s="105"/>
      <c r="D55" s="105"/>
      <c r="E55" s="106" t="s">
        <v>91</v>
      </c>
      <c r="F55" s="19">
        <v>3</v>
      </c>
      <c r="G55" s="55">
        <v>1</v>
      </c>
      <c r="H55" s="57">
        <f t="shared" si="3"/>
        <v>3</v>
      </c>
    </row>
    <row r="56" spans="1:8" x14ac:dyDescent="0.2">
      <c r="A56" s="20" t="s">
        <v>78</v>
      </c>
      <c r="B56" s="105" t="s">
        <v>124</v>
      </c>
      <c r="C56" s="105"/>
      <c r="D56" s="105"/>
      <c r="E56" s="106"/>
      <c r="F56" s="19">
        <v>6</v>
      </c>
      <c r="G56" s="55">
        <v>0</v>
      </c>
      <c r="H56" s="57" t="str">
        <f t="shared" si="3"/>
        <v>-</v>
      </c>
    </row>
    <row r="57" spans="1:8" x14ac:dyDescent="0.2">
      <c r="A57" s="20">
        <v>5</v>
      </c>
      <c r="B57" s="105" t="s">
        <v>183</v>
      </c>
      <c r="C57" s="105"/>
      <c r="D57" s="105"/>
      <c r="E57" s="15" t="s">
        <v>89</v>
      </c>
      <c r="F57" s="19">
        <v>0</v>
      </c>
      <c r="G57" s="55">
        <v>1</v>
      </c>
      <c r="H57" s="57">
        <f t="shared" si="3"/>
        <v>0</v>
      </c>
    </row>
    <row r="58" spans="1:8" x14ac:dyDescent="0.2">
      <c r="A58" s="20">
        <v>6</v>
      </c>
      <c r="B58" s="105" t="s">
        <v>121</v>
      </c>
      <c r="C58" s="105"/>
      <c r="D58" s="105"/>
      <c r="E58" s="105"/>
      <c r="F58" s="19">
        <v>4</v>
      </c>
      <c r="G58" s="55">
        <v>1</v>
      </c>
      <c r="H58" s="57">
        <f t="shared" si="3"/>
        <v>4</v>
      </c>
    </row>
    <row r="59" spans="1:8" x14ac:dyDescent="0.2">
      <c r="A59" s="20">
        <v>7</v>
      </c>
      <c r="B59" s="105" t="s">
        <v>53</v>
      </c>
      <c r="C59" s="105"/>
      <c r="D59" s="105"/>
      <c r="E59" s="105"/>
      <c r="F59" s="19">
        <v>2</v>
      </c>
      <c r="G59" s="55">
        <v>0</v>
      </c>
      <c r="H59" s="57" t="str">
        <f t="shared" si="3"/>
        <v>-</v>
      </c>
    </row>
    <row r="60" spans="1:8" x14ac:dyDescent="0.2">
      <c r="A60" s="20">
        <v>8</v>
      </c>
      <c r="B60" s="105" t="s">
        <v>58</v>
      </c>
      <c r="C60" s="105"/>
      <c r="D60" s="105"/>
      <c r="E60" s="105"/>
      <c r="F60" s="19">
        <v>3</v>
      </c>
      <c r="G60" s="55">
        <v>0</v>
      </c>
      <c r="H60" s="57" t="str">
        <f t="shared" si="3"/>
        <v>-</v>
      </c>
    </row>
    <row r="61" spans="1:8" x14ac:dyDescent="0.2">
      <c r="A61" s="20">
        <v>10</v>
      </c>
      <c r="B61" s="105" t="s">
        <v>67</v>
      </c>
      <c r="C61" s="105"/>
      <c r="D61" s="105"/>
      <c r="E61" s="105"/>
      <c r="F61" s="19">
        <v>2</v>
      </c>
      <c r="G61" s="55">
        <v>1</v>
      </c>
      <c r="H61" s="57">
        <f t="shared" si="3"/>
        <v>2</v>
      </c>
    </row>
    <row r="62" spans="1:8" x14ac:dyDescent="0.2">
      <c r="A62" s="20">
        <v>11</v>
      </c>
      <c r="B62" s="105" t="s">
        <v>59</v>
      </c>
      <c r="C62" s="105"/>
      <c r="D62" s="105"/>
      <c r="E62" s="105"/>
      <c r="F62" s="19">
        <v>2</v>
      </c>
      <c r="G62" s="55">
        <v>1</v>
      </c>
      <c r="H62" s="57">
        <f t="shared" si="3"/>
        <v>2</v>
      </c>
    </row>
    <row r="63" spans="1:8" x14ac:dyDescent="0.2">
      <c r="A63" s="20">
        <v>12</v>
      </c>
      <c r="B63" s="105" t="s">
        <v>18</v>
      </c>
      <c r="C63" s="105"/>
      <c r="D63" s="105"/>
      <c r="E63" s="105"/>
      <c r="F63" s="19">
        <v>3</v>
      </c>
      <c r="G63" s="55">
        <v>1</v>
      </c>
      <c r="H63" s="57">
        <f t="shared" si="3"/>
        <v>3</v>
      </c>
    </row>
    <row r="64" spans="1:8" x14ac:dyDescent="0.2">
      <c r="A64" s="20">
        <v>13</v>
      </c>
      <c r="B64" s="105" t="s">
        <v>54</v>
      </c>
      <c r="C64" s="105"/>
      <c r="D64" s="105"/>
      <c r="E64" s="105"/>
      <c r="F64" s="19">
        <v>5</v>
      </c>
      <c r="G64" s="55">
        <v>0</v>
      </c>
      <c r="H64" s="57" t="str">
        <f t="shared" si="3"/>
        <v>-</v>
      </c>
    </row>
    <row r="65" spans="1:10" x14ac:dyDescent="0.2">
      <c r="A65" s="20">
        <v>14</v>
      </c>
      <c r="B65" s="105" t="s">
        <v>122</v>
      </c>
      <c r="C65" s="105"/>
      <c r="D65" s="105"/>
      <c r="E65" s="15" t="s">
        <v>89</v>
      </c>
      <c r="F65" s="19">
        <v>0</v>
      </c>
      <c r="G65" s="55">
        <v>1</v>
      </c>
      <c r="H65" s="57">
        <f t="shared" si="3"/>
        <v>0</v>
      </c>
    </row>
    <row r="66" spans="1:10" x14ac:dyDescent="0.2">
      <c r="A66" s="111"/>
      <c r="B66" s="111"/>
      <c r="C66" s="111"/>
      <c r="D66" s="111"/>
      <c r="E66" s="111"/>
      <c r="F66" s="111"/>
      <c r="G66" s="111"/>
      <c r="H66" s="111"/>
    </row>
    <row r="67" spans="1:10" x14ac:dyDescent="0.2">
      <c r="A67" s="36" t="s">
        <v>75</v>
      </c>
      <c r="B67" s="108" t="s">
        <v>43</v>
      </c>
      <c r="C67" s="108"/>
      <c r="D67" s="108"/>
      <c r="E67" s="108"/>
      <c r="F67" s="35">
        <v>22</v>
      </c>
      <c r="G67" s="35"/>
      <c r="H67" s="41">
        <f>IF(SUM(H68:H68)&lt;F67,SUM(H68:H68),F67)</f>
        <v>12</v>
      </c>
    </row>
    <row r="68" spans="1:10" x14ac:dyDescent="0.2">
      <c r="A68" s="27">
        <v>15</v>
      </c>
      <c r="B68" s="109" t="s">
        <v>51</v>
      </c>
      <c r="C68" s="109"/>
      <c r="D68" s="109"/>
      <c r="E68" s="29" t="s">
        <v>89</v>
      </c>
      <c r="F68" s="30" t="s">
        <v>48</v>
      </c>
      <c r="G68" s="30"/>
      <c r="H68" s="56">
        <v>12</v>
      </c>
    </row>
    <row r="69" spans="1:10" x14ac:dyDescent="0.2">
      <c r="A69" s="27"/>
      <c r="B69" s="28"/>
      <c r="C69" s="28"/>
      <c r="D69" s="28"/>
      <c r="E69" s="31" t="s">
        <v>55</v>
      </c>
      <c r="F69" s="32"/>
      <c r="G69" s="32"/>
      <c r="H69" s="58">
        <v>300</v>
      </c>
    </row>
    <row r="70" spans="1:10" x14ac:dyDescent="0.2">
      <c r="A70" s="110"/>
      <c r="B70" s="110"/>
      <c r="C70" s="110"/>
      <c r="D70" s="110"/>
      <c r="E70" s="110"/>
      <c r="F70" s="110"/>
      <c r="G70" s="110"/>
      <c r="H70" s="110"/>
    </row>
    <row r="71" spans="1:10" x14ac:dyDescent="0.2">
      <c r="A71" s="36" t="s">
        <v>75</v>
      </c>
      <c r="B71" s="108" t="s">
        <v>44</v>
      </c>
      <c r="C71" s="108"/>
      <c r="D71" s="108"/>
      <c r="E71" s="108"/>
      <c r="F71" s="35">
        <v>19</v>
      </c>
      <c r="G71" s="35"/>
      <c r="H71" s="41">
        <f>IF(SUM(H72:H76)&lt;F71,SUM(H72:H76),F71)</f>
        <v>5</v>
      </c>
    </row>
    <row r="72" spans="1:10" x14ac:dyDescent="0.2">
      <c r="A72" s="14" t="s">
        <v>19</v>
      </c>
      <c r="B72" s="105" t="s">
        <v>2</v>
      </c>
      <c r="C72" s="105"/>
      <c r="D72" s="105"/>
      <c r="E72" s="106" t="s">
        <v>91</v>
      </c>
      <c r="F72" s="19">
        <v>5</v>
      </c>
      <c r="G72" s="55">
        <v>1</v>
      </c>
      <c r="H72" s="57">
        <f>IF(G72=1,F72,"-")</f>
        <v>5</v>
      </c>
      <c r="J72" s="1"/>
    </row>
    <row r="73" spans="1:10" x14ac:dyDescent="0.2">
      <c r="A73" s="14" t="s">
        <v>20</v>
      </c>
      <c r="B73" s="16" t="s">
        <v>3</v>
      </c>
      <c r="C73" s="16"/>
      <c r="D73" s="21"/>
      <c r="E73" s="106"/>
      <c r="F73" s="19">
        <v>15</v>
      </c>
      <c r="G73" s="55">
        <v>0</v>
      </c>
      <c r="H73" s="57" t="str">
        <f>IF(G73=1,F73,"-")</f>
        <v>-</v>
      </c>
    </row>
    <row r="74" spans="1:10" x14ac:dyDescent="0.2">
      <c r="A74" s="20">
        <v>18</v>
      </c>
      <c r="B74" s="105" t="s">
        <v>60</v>
      </c>
      <c r="C74" s="105"/>
      <c r="D74" s="105"/>
      <c r="E74" s="105"/>
      <c r="F74" s="19">
        <v>3</v>
      </c>
      <c r="G74" s="55">
        <v>0</v>
      </c>
      <c r="H74" s="57" t="str">
        <f>IF(G74=1,F74,"-")</f>
        <v>-</v>
      </c>
    </row>
    <row r="75" spans="1:10" x14ac:dyDescent="0.2">
      <c r="A75" s="20">
        <v>19</v>
      </c>
      <c r="B75" s="105" t="s">
        <v>70</v>
      </c>
      <c r="C75" s="105"/>
      <c r="D75" s="105"/>
      <c r="E75" s="105"/>
      <c r="F75" s="19">
        <v>1</v>
      </c>
      <c r="G75" s="55">
        <v>0</v>
      </c>
      <c r="H75" s="57" t="str">
        <f>IF(G75=1,F75,"-")</f>
        <v>-</v>
      </c>
    </row>
    <row r="76" spans="1:10" x14ac:dyDescent="0.2">
      <c r="A76" s="20">
        <v>20</v>
      </c>
      <c r="B76" s="105" t="s">
        <v>5</v>
      </c>
      <c r="C76" s="105"/>
      <c r="D76" s="105"/>
      <c r="E76" s="105"/>
      <c r="F76" s="19">
        <v>2</v>
      </c>
      <c r="G76" s="55">
        <v>0</v>
      </c>
      <c r="H76" s="57" t="str">
        <f>IF(G76=1,F76,"-")</f>
        <v>-</v>
      </c>
    </row>
    <row r="77" spans="1:10" x14ac:dyDescent="0.2">
      <c r="A77" s="107"/>
      <c r="B77" s="107"/>
      <c r="C77" s="107"/>
      <c r="D77" s="107"/>
      <c r="E77" s="107"/>
      <c r="F77" s="107"/>
      <c r="G77" s="107"/>
      <c r="H77" s="107"/>
    </row>
    <row r="78" spans="1:10" x14ac:dyDescent="0.2">
      <c r="A78" s="36" t="s">
        <v>76</v>
      </c>
      <c r="B78" s="108" t="s">
        <v>47</v>
      </c>
      <c r="C78" s="108"/>
      <c r="D78" s="108"/>
      <c r="E78" s="108"/>
      <c r="F78" s="35">
        <v>12</v>
      </c>
      <c r="G78" s="35"/>
      <c r="H78" s="41">
        <f>IF(SUM(H79:H85)&lt;F78,SUM(H79:H85),F78)</f>
        <v>8</v>
      </c>
    </row>
    <row r="79" spans="1:10" x14ac:dyDescent="0.2">
      <c r="A79" s="20">
        <v>1</v>
      </c>
      <c r="B79" s="105" t="s">
        <v>97</v>
      </c>
      <c r="C79" s="105"/>
      <c r="D79" s="105"/>
      <c r="E79" s="105"/>
      <c r="F79" s="19">
        <v>2</v>
      </c>
      <c r="G79" s="55">
        <v>1</v>
      </c>
      <c r="H79" s="57">
        <f t="shared" ref="H79:H85" si="4">IF(G79=1,F79,"-")</f>
        <v>2</v>
      </c>
    </row>
    <row r="80" spans="1:10" x14ac:dyDescent="0.2">
      <c r="A80" s="20">
        <v>2</v>
      </c>
      <c r="B80" s="105" t="s">
        <v>15</v>
      </c>
      <c r="C80" s="105"/>
      <c r="D80" s="105"/>
      <c r="E80" s="105"/>
      <c r="F80" s="19">
        <v>2</v>
      </c>
      <c r="G80" s="55">
        <v>1</v>
      </c>
      <c r="H80" s="57">
        <f t="shared" si="4"/>
        <v>2</v>
      </c>
    </row>
    <row r="81" spans="1:8" x14ac:dyDescent="0.2">
      <c r="A81" s="20">
        <v>3</v>
      </c>
      <c r="B81" s="105" t="s">
        <v>16</v>
      </c>
      <c r="C81" s="105"/>
      <c r="D81" s="105"/>
      <c r="E81" s="15" t="s">
        <v>89</v>
      </c>
      <c r="F81" s="19">
        <v>2</v>
      </c>
      <c r="G81" s="55">
        <v>1</v>
      </c>
      <c r="H81" s="57">
        <f t="shared" si="4"/>
        <v>2</v>
      </c>
    </row>
    <row r="82" spans="1:8" x14ac:dyDescent="0.2">
      <c r="A82" s="20">
        <v>4</v>
      </c>
      <c r="B82" s="105" t="s">
        <v>17</v>
      </c>
      <c r="C82" s="105"/>
      <c r="D82" s="105"/>
      <c r="E82" s="105"/>
      <c r="F82" s="19">
        <v>2</v>
      </c>
      <c r="G82" s="55">
        <v>1</v>
      </c>
      <c r="H82" s="57">
        <f t="shared" si="4"/>
        <v>2</v>
      </c>
    </row>
    <row r="83" spans="1:8" x14ac:dyDescent="0.2">
      <c r="A83" s="20" t="s">
        <v>81</v>
      </c>
      <c r="B83" s="105" t="s">
        <v>96</v>
      </c>
      <c r="C83" s="105"/>
      <c r="D83" s="21" t="s">
        <v>49</v>
      </c>
      <c r="E83" s="106" t="s">
        <v>91</v>
      </c>
      <c r="F83" s="19">
        <v>2</v>
      </c>
      <c r="G83" s="55">
        <v>0</v>
      </c>
      <c r="H83" s="57" t="str">
        <f t="shared" si="4"/>
        <v>-</v>
      </c>
    </row>
    <row r="84" spans="1:8" x14ac:dyDescent="0.2">
      <c r="A84" s="20" t="s">
        <v>82</v>
      </c>
      <c r="B84" s="105" t="s">
        <v>95</v>
      </c>
      <c r="C84" s="105"/>
      <c r="D84" s="21" t="s">
        <v>50</v>
      </c>
      <c r="E84" s="106"/>
      <c r="F84" s="19">
        <v>4</v>
      </c>
      <c r="G84" s="55">
        <v>0</v>
      </c>
      <c r="H84" s="57" t="str">
        <f t="shared" si="4"/>
        <v>-</v>
      </c>
    </row>
    <row r="85" spans="1:8" x14ac:dyDescent="0.2">
      <c r="A85" s="20">
        <v>6</v>
      </c>
      <c r="B85" s="105" t="s">
        <v>71</v>
      </c>
      <c r="C85" s="105"/>
      <c r="D85" s="105"/>
      <c r="E85" s="105"/>
      <c r="F85" s="19">
        <v>2</v>
      </c>
      <c r="G85" s="55">
        <v>0</v>
      </c>
      <c r="H85" s="57" t="str">
        <f t="shared" si="4"/>
        <v>-</v>
      </c>
    </row>
    <row r="86" spans="1:8" x14ac:dyDescent="0.2">
      <c r="A86" s="60" t="s">
        <v>194</v>
      </c>
      <c r="B86" s="3"/>
      <c r="C86" s="3"/>
      <c r="D86" s="5"/>
      <c r="E86" s="8"/>
      <c r="F86" s="10"/>
      <c r="G86" s="10"/>
      <c r="H86" s="10"/>
    </row>
  </sheetData>
  <sheetProtection password="BD46" sheet="1" objects="1" scenarios="1" selectLockedCells="1"/>
  <mergeCells count="87">
    <mergeCell ref="F1:H1"/>
    <mergeCell ref="B26:E26"/>
    <mergeCell ref="E18:E19"/>
    <mergeCell ref="E9:E10"/>
    <mergeCell ref="B5:E5"/>
    <mergeCell ref="B17:E17"/>
    <mergeCell ref="B23:E23"/>
    <mergeCell ref="A22:H22"/>
    <mergeCell ref="A1:E2"/>
    <mergeCell ref="E12:E13"/>
    <mergeCell ref="E14:E15"/>
    <mergeCell ref="A25:H25"/>
    <mergeCell ref="B21:E21"/>
    <mergeCell ref="B15:C15"/>
    <mergeCell ref="B18:D18"/>
    <mergeCell ref="B19:D19"/>
    <mergeCell ref="B27:D27"/>
    <mergeCell ref="B29:D29"/>
    <mergeCell ref="B34:E34"/>
    <mergeCell ref="A16:H16"/>
    <mergeCell ref="B30:D30"/>
    <mergeCell ref="B31:D31"/>
    <mergeCell ref="E29:E31"/>
    <mergeCell ref="B33:E33"/>
    <mergeCell ref="A32:H32"/>
    <mergeCell ref="B28:E28"/>
    <mergeCell ref="B39:D39"/>
    <mergeCell ref="B35:E35"/>
    <mergeCell ref="A40:H40"/>
    <mergeCell ref="B36:D36"/>
    <mergeCell ref="B37:D37"/>
    <mergeCell ref="B38:D38"/>
    <mergeCell ref="E36:E37"/>
    <mergeCell ref="B48:E48"/>
    <mergeCell ref="A4:H4"/>
    <mergeCell ref="B6:E6"/>
    <mergeCell ref="B8:E8"/>
    <mergeCell ref="B12:D12"/>
    <mergeCell ref="B13:C13"/>
    <mergeCell ref="B14:D14"/>
    <mergeCell ref="B24:C24"/>
    <mergeCell ref="B46:E46"/>
    <mergeCell ref="B42:E42"/>
    <mergeCell ref="B43:E43"/>
    <mergeCell ref="B44:E44"/>
    <mergeCell ref="B45:E45"/>
    <mergeCell ref="B47:E47"/>
    <mergeCell ref="B41:E41"/>
    <mergeCell ref="E38:E39"/>
    <mergeCell ref="A49:H49"/>
    <mergeCell ref="B51:D51"/>
    <mergeCell ref="B52:D52"/>
    <mergeCell ref="B53:E53"/>
    <mergeCell ref="B54:E54"/>
    <mergeCell ref="B65:D65"/>
    <mergeCell ref="A66:H66"/>
    <mergeCell ref="B58:E58"/>
    <mergeCell ref="B59:E59"/>
    <mergeCell ref="B50:E50"/>
    <mergeCell ref="B55:D55"/>
    <mergeCell ref="E55:E56"/>
    <mergeCell ref="B61:E61"/>
    <mergeCell ref="B62:E62"/>
    <mergeCell ref="B63:E63"/>
    <mergeCell ref="B64:E64"/>
    <mergeCell ref="B56:D56"/>
    <mergeCell ref="B57:D57"/>
    <mergeCell ref="B60:E60"/>
    <mergeCell ref="B85:E85"/>
    <mergeCell ref="B82:E82"/>
    <mergeCell ref="B74:E74"/>
    <mergeCell ref="B76:E76"/>
    <mergeCell ref="A77:H77"/>
    <mergeCell ref="B78:E78"/>
    <mergeCell ref="B79:E79"/>
    <mergeCell ref="B80:E80"/>
    <mergeCell ref="B81:D81"/>
    <mergeCell ref="B83:C83"/>
    <mergeCell ref="B67:E67"/>
    <mergeCell ref="E83:E84"/>
    <mergeCell ref="B84:C84"/>
    <mergeCell ref="B68:D68"/>
    <mergeCell ref="A70:H70"/>
    <mergeCell ref="B71:E71"/>
    <mergeCell ref="B72:D72"/>
    <mergeCell ref="E72:E73"/>
    <mergeCell ref="B75:E75"/>
  </mergeCells>
  <phoneticPr fontId="12" type="noConversion"/>
  <printOptions horizontalCentered="1" verticalCentered="1"/>
  <pageMargins left="0.79000000000000015" right="0.28000000000000003" top="0.55000000000000004" bottom="0.39000000000000007" header="0.51" footer="0.31"/>
  <pageSetup paperSize="9" orientation="portrait" r:id="rId1"/>
  <headerFooter alignWithMargins="0"/>
  <rowBreaks count="1" manualBreakCount="1">
    <brk id="48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showRowColHeaders="0" zoomScaleNormal="100" workbookViewId="0">
      <selection activeCell="C20" sqref="C20"/>
    </sheetView>
  </sheetViews>
  <sheetFormatPr baseColWidth="10" defaultRowHeight="15" outlineLevelRow="1" outlineLevelCol="1" x14ac:dyDescent="0.2"/>
  <cols>
    <col min="1" max="1" width="5.7109375" style="66" customWidth="1"/>
    <col min="2" max="2" width="34.85546875" style="61" customWidth="1"/>
    <col min="3" max="3" width="25" style="61" bestFit="1" customWidth="1"/>
    <col min="4" max="4" width="15.42578125" style="61" bestFit="1" customWidth="1"/>
    <col min="5" max="5" width="8.5703125" style="65" hidden="1" customWidth="1" outlineLevel="1"/>
    <col min="6" max="7" width="9.28515625" style="65" hidden="1" customWidth="1" outlineLevel="1"/>
    <col min="8" max="8" width="4.140625" style="64" hidden="1" customWidth="1" outlineLevel="1"/>
    <col min="9" max="9" width="10.140625" style="63" hidden="1" customWidth="1" outlineLevel="1"/>
    <col min="10" max="10" width="44.28515625" style="62" hidden="1" customWidth="1" outlineLevel="1"/>
    <col min="11" max="11" width="11.42578125" style="61" collapsed="1"/>
    <col min="12" max="16384" width="11.42578125" style="61"/>
  </cols>
  <sheetData>
    <row r="1" spans="2:10" x14ac:dyDescent="0.2">
      <c r="B1" s="137" t="s">
        <v>189</v>
      </c>
      <c r="C1" s="137"/>
      <c r="D1" s="137"/>
    </row>
    <row r="2" spans="2:10" x14ac:dyDescent="0.2">
      <c r="B2" s="138" t="s">
        <v>176</v>
      </c>
      <c r="C2" s="138"/>
      <c r="D2" s="138"/>
    </row>
    <row r="3" spans="2:10" x14ac:dyDescent="0.2">
      <c r="B3" s="96" t="s">
        <v>190</v>
      </c>
      <c r="E3" s="136" t="s">
        <v>175</v>
      </c>
      <c r="F3" s="136"/>
      <c r="G3" s="91"/>
    </row>
    <row r="4" spans="2:10" ht="33.75" hidden="1" outlineLevel="1" x14ac:dyDescent="0.2">
      <c r="C4" s="92"/>
      <c r="D4" s="92"/>
      <c r="E4" s="95" t="s">
        <v>174</v>
      </c>
      <c r="F4" s="94" t="s">
        <v>173</v>
      </c>
      <c r="G4" s="94" t="s">
        <v>172</v>
      </c>
      <c r="H4" s="87"/>
    </row>
    <row r="5" spans="2:10" hidden="1" outlineLevel="1" x14ac:dyDescent="0.2">
      <c r="C5" s="92" t="s">
        <v>171</v>
      </c>
      <c r="D5" s="92"/>
      <c r="E5" s="91">
        <f t="shared" ref="E5:E15" si="0">(G5-F5)/0.8</f>
        <v>33.375</v>
      </c>
      <c r="F5" s="91">
        <v>18.3</v>
      </c>
      <c r="G5" s="91">
        <v>45</v>
      </c>
      <c r="H5" s="87"/>
    </row>
    <row r="6" spans="2:10" hidden="1" outlineLevel="1" x14ac:dyDescent="0.2">
      <c r="C6" s="92" t="s">
        <v>154</v>
      </c>
      <c r="D6" s="92"/>
      <c r="E6" s="91">
        <f t="shared" si="0"/>
        <v>22.124999999999996</v>
      </c>
      <c r="F6" s="91">
        <v>18.3</v>
      </c>
      <c r="G6" s="91">
        <v>36</v>
      </c>
      <c r="H6" s="87"/>
    </row>
    <row r="7" spans="2:10" hidden="1" outlineLevel="1" x14ac:dyDescent="0.2">
      <c r="C7" s="92" t="s">
        <v>170</v>
      </c>
      <c r="D7" s="92"/>
      <c r="E7" s="91">
        <f t="shared" si="0"/>
        <v>22.124999999999996</v>
      </c>
      <c r="F7" s="91">
        <v>18.3</v>
      </c>
      <c r="G7" s="91">
        <v>36</v>
      </c>
      <c r="H7" s="87"/>
    </row>
    <row r="8" spans="2:10" hidden="1" outlineLevel="1" x14ac:dyDescent="0.2">
      <c r="C8" s="92" t="s">
        <v>169</v>
      </c>
      <c r="D8" s="92"/>
      <c r="E8" s="91">
        <f t="shared" si="0"/>
        <v>22.124999999999996</v>
      </c>
      <c r="F8" s="91">
        <v>18.3</v>
      </c>
      <c r="G8" s="91">
        <v>36</v>
      </c>
      <c r="H8" s="87"/>
    </row>
    <row r="9" spans="2:10" hidden="1" outlineLevel="1" x14ac:dyDescent="0.2">
      <c r="C9" s="92" t="s">
        <v>168</v>
      </c>
      <c r="D9" s="92"/>
      <c r="E9" s="91">
        <f t="shared" si="0"/>
        <v>2.1249999999999991</v>
      </c>
      <c r="F9" s="91">
        <v>18.3</v>
      </c>
      <c r="G9" s="91">
        <v>20</v>
      </c>
      <c r="H9" s="87"/>
    </row>
    <row r="10" spans="2:10" hidden="1" outlineLevel="1" x14ac:dyDescent="0.2">
      <c r="C10" s="92" t="s">
        <v>167</v>
      </c>
      <c r="D10" s="92"/>
      <c r="E10" s="91">
        <f t="shared" si="0"/>
        <v>0</v>
      </c>
      <c r="F10" s="91">
        <v>10</v>
      </c>
      <c r="G10" s="91">
        <v>10</v>
      </c>
      <c r="H10" s="87"/>
    </row>
    <row r="11" spans="2:10" hidden="1" outlineLevel="1" x14ac:dyDescent="0.2">
      <c r="C11" s="92" t="s">
        <v>166</v>
      </c>
      <c r="D11" s="92"/>
      <c r="E11" s="91">
        <f t="shared" si="0"/>
        <v>52.125</v>
      </c>
      <c r="F11" s="91">
        <v>18.3</v>
      </c>
      <c r="G11" s="91">
        <v>60</v>
      </c>
      <c r="H11" s="87"/>
    </row>
    <row r="12" spans="2:10" hidden="1" outlineLevel="1" x14ac:dyDescent="0.2">
      <c r="C12" s="92" t="s">
        <v>165</v>
      </c>
      <c r="D12" s="92"/>
      <c r="E12" s="91">
        <f t="shared" si="0"/>
        <v>52.125</v>
      </c>
      <c r="F12" s="91">
        <v>18.3</v>
      </c>
      <c r="G12" s="91">
        <v>60</v>
      </c>
      <c r="H12" s="87"/>
    </row>
    <row r="13" spans="2:10" hidden="1" outlineLevel="1" x14ac:dyDescent="0.2">
      <c r="C13" s="92" t="s">
        <v>164</v>
      </c>
      <c r="D13" s="92"/>
      <c r="E13" s="91">
        <f t="shared" si="0"/>
        <v>39.625</v>
      </c>
      <c r="F13" s="91">
        <v>18.3</v>
      </c>
      <c r="G13" s="91">
        <v>50</v>
      </c>
      <c r="H13" s="87"/>
    </row>
    <row r="14" spans="2:10" hidden="1" outlineLevel="1" x14ac:dyDescent="0.2">
      <c r="C14" s="92" t="s">
        <v>163</v>
      </c>
      <c r="D14" s="92"/>
      <c r="E14" s="91">
        <f t="shared" si="0"/>
        <v>27.124999999999996</v>
      </c>
      <c r="F14" s="91">
        <v>18.3</v>
      </c>
      <c r="G14" s="91">
        <v>40</v>
      </c>
      <c r="H14" s="87"/>
    </row>
    <row r="15" spans="2:10" hidden="1" outlineLevel="1" x14ac:dyDescent="0.2">
      <c r="C15" s="92" t="s">
        <v>162</v>
      </c>
      <c r="D15" s="92"/>
      <c r="E15" s="91">
        <f t="shared" si="0"/>
        <v>14.624999999999998</v>
      </c>
      <c r="F15" s="91">
        <v>18.3</v>
      </c>
      <c r="G15" s="91">
        <v>30</v>
      </c>
      <c r="H15" s="87"/>
    </row>
    <row r="16" spans="2:10" hidden="1" outlineLevel="1" x14ac:dyDescent="0.2">
      <c r="C16" s="92"/>
      <c r="D16" s="92"/>
      <c r="E16" s="91"/>
      <c r="F16" s="91"/>
      <c r="G16" s="91"/>
      <c r="H16" s="87"/>
      <c r="J16" s="93" t="s">
        <v>161</v>
      </c>
    </row>
    <row r="17" spans="1:10" hidden="1" outlineLevel="1" x14ac:dyDescent="0.2">
      <c r="C17" s="92" t="s">
        <v>160</v>
      </c>
      <c r="D17" s="92"/>
      <c r="E17" s="91">
        <f>IF($H17="San",E11,E5)</f>
        <v>33.375</v>
      </c>
      <c r="F17" s="91">
        <f>IF($H17="San",F11,F5)</f>
        <v>18.3</v>
      </c>
      <c r="G17" s="91">
        <f>IF($H17="San",G11,G5)</f>
        <v>45</v>
      </c>
      <c r="H17" s="91" t="str">
        <f>LEFT(C20,3)</f>
        <v>Neu</v>
      </c>
      <c r="I17" s="63">
        <v>1</v>
      </c>
      <c r="J17" s="62" t="s">
        <v>159</v>
      </c>
    </row>
    <row r="18" spans="1:10" hidden="1" outlineLevel="1" x14ac:dyDescent="0.2">
      <c r="C18" s="92" t="s">
        <v>158</v>
      </c>
      <c r="D18" s="92"/>
      <c r="E18" s="91">
        <f>IF($H17="San",E15,E10)</f>
        <v>0</v>
      </c>
      <c r="F18" s="91">
        <f>IF($H17="San",F15,F10)</f>
        <v>10</v>
      </c>
      <c r="G18" s="91">
        <f>IF($H17="San",G15,G10)</f>
        <v>10</v>
      </c>
      <c r="H18" s="91" t="str">
        <f>LEFT(C20,3)</f>
        <v>Neu</v>
      </c>
      <c r="I18" s="63">
        <v>2</v>
      </c>
      <c r="J18" s="62" t="s">
        <v>157</v>
      </c>
    </row>
    <row r="19" spans="1:10" collapsed="1" x14ac:dyDescent="0.2">
      <c r="G19" s="90"/>
      <c r="J19" s="62" t="s">
        <v>156</v>
      </c>
    </row>
    <row r="20" spans="1:10" x14ac:dyDescent="0.2">
      <c r="A20" s="66" t="s">
        <v>155</v>
      </c>
      <c r="B20" s="79" t="s">
        <v>177</v>
      </c>
      <c r="C20" s="89" t="s">
        <v>154</v>
      </c>
      <c r="D20" s="84"/>
      <c r="E20" s="88">
        <f>VLOOKUP(C20,C6:G15,3)</f>
        <v>22.124999999999996</v>
      </c>
      <c r="F20" s="88">
        <f>VLOOKUP(C20,C6:G15,4)</f>
        <v>18.3</v>
      </c>
      <c r="G20" s="88">
        <f>VLOOKUP(C20,C6:G15,5)</f>
        <v>36</v>
      </c>
      <c r="H20" s="87"/>
      <c r="I20" s="63">
        <v>3</v>
      </c>
      <c r="J20" s="62" t="s">
        <v>153</v>
      </c>
    </row>
    <row r="21" spans="1:10" x14ac:dyDescent="0.2">
      <c r="A21" s="66" t="s">
        <v>152</v>
      </c>
      <c r="B21" s="79" t="s">
        <v>178</v>
      </c>
      <c r="C21" s="86">
        <v>0.80500000000000005</v>
      </c>
      <c r="D21" s="84"/>
      <c r="E21" s="77"/>
      <c r="F21" s="77"/>
      <c r="G21" s="77"/>
    </row>
    <row r="22" spans="1:10" ht="15.75" hidden="1" outlineLevel="1" x14ac:dyDescent="0.25">
      <c r="B22" s="76" t="s">
        <v>151</v>
      </c>
      <c r="C22" s="81">
        <f>IF(C$21&gt;0.8,G$17,E$17*C$21+F$17)</f>
        <v>45</v>
      </c>
      <c r="D22" s="81"/>
      <c r="E22" s="77"/>
      <c r="F22" s="77"/>
      <c r="G22" s="77"/>
      <c r="I22" s="63">
        <v>4</v>
      </c>
      <c r="J22" s="62" t="s">
        <v>150</v>
      </c>
    </row>
    <row r="23" spans="1:10" ht="15.75" hidden="1" outlineLevel="1" x14ac:dyDescent="0.25">
      <c r="B23" s="76" t="s">
        <v>149</v>
      </c>
      <c r="C23" s="81">
        <f>IF(C$21&gt;0.8,G$20,E$20*C$21+F$20)</f>
        <v>36</v>
      </c>
      <c r="D23" s="81"/>
      <c r="E23" s="77"/>
      <c r="F23" s="77"/>
      <c r="G23" s="77"/>
      <c r="I23" s="63">
        <v>5</v>
      </c>
      <c r="J23" s="62" t="s">
        <v>148</v>
      </c>
    </row>
    <row r="24" spans="1:10" ht="15.75" hidden="1" outlineLevel="1" x14ac:dyDescent="0.25">
      <c r="B24" s="76" t="s">
        <v>147</v>
      </c>
      <c r="C24" s="81">
        <f>IF(C21&gt;0.8,G18,E18*C21+F18)</f>
        <v>10</v>
      </c>
      <c r="D24" s="81"/>
      <c r="E24" s="77"/>
      <c r="F24" s="85"/>
      <c r="G24" s="84"/>
      <c r="I24" s="63">
        <v>6</v>
      </c>
      <c r="J24" s="62" t="s">
        <v>146</v>
      </c>
    </row>
    <row r="25" spans="1:10" ht="15.75" collapsed="1" x14ac:dyDescent="0.25">
      <c r="B25" s="79" t="s">
        <v>179</v>
      </c>
      <c r="C25" s="83">
        <f>IF(C21&gt;0.8,G20,E20*C21+F20)</f>
        <v>36</v>
      </c>
      <c r="D25" s="83"/>
      <c r="E25" s="77"/>
      <c r="F25" s="77"/>
      <c r="G25" s="77"/>
      <c r="I25" s="63">
        <v>7</v>
      </c>
      <c r="J25" s="62" t="s">
        <v>145</v>
      </c>
    </row>
    <row r="26" spans="1:10" ht="15.75" x14ac:dyDescent="0.25">
      <c r="A26" s="66" t="s">
        <v>144</v>
      </c>
      <c r="B26" s="79" t="s">
        <v>180</v>
      </c>
      <c r="C26" s="103">
        <v>32</v>
      </c>
      <c r="D26" s="73" t="str">
        <f>IF(C26&gt;C25,"nicht erfüllt","erfüllt")</f>
        <v>erfüllt</v>
      </c>
      <c r="E26" s="77"/>
      <c r="F26" s="77"/>
      <c r="G26" s="77"/>
      <c r="I26" s="63">
        <v>8</v>
      </c>
      <c r="J26" s="62" t="s">
        <v>143</v>
      </c>
    </row>
    <row r="27" spans="1:10" x14ac:dyDescent="0.2">
      <c r="B27" s="79"/>
      <c r="C27" s="82"/>
      <c r="D27" s="77"/>
      <c r="E27" s="77"/>
      <c r="F27" s="77"/>
      <c r="G27" s="77"/>
      <c r="I27" s="63">
        <v>9</v>
      </c>
      <c r="J27" s="62" t="s">
        <v>142</v>
      </c>
    </row>
    <row r="28" spans="1:10" hidden="1" outlineLevel="1" x14ac:dyDescent="0.2">
      <c r="B28" s="76" t="s">
        <v>132</v>
      </c>
      <c r="C28" s="81">
        <f>IF(C25-C26&gt;=0,C22-C26,0)</f>
        <v>13</v>
      </c>
      <c r="D28" s="81"/>
      <c r="E28" s="77"/>
      <c r="F28" s="77"/>
      <c r="G28" s="77"/>
      <c r="I28" s="63">
        <v>10</v>
      </c>
      <c r="J28" s="62" t="s">
        <v>141</v>
      </c>
    </row>
    <row r="29" spans="1:10" hidden="1" outlineLevel="1" x14ac:dyDescent="0.2">
      <c r="B29" s="76" t="s">
        <v>140</v>
      </c>
      <c r="C29" s="81">
        <f>C22-C24</f>
        <v>35</v>
      </c>
      <c r="D29" s="81"/>
      <c r="E29" s="77"/>
      <c r="F29" s="77"/>
      <c r="G29" s="77"/>
      <c r="I29" s="63">
        <v>11</v>
      </c>
      <c r="J29" s="62" t="s">
        <v>139</v>
      </c>
    </row>
    <row r="30" spans="1:10" ht="15.75" hidden="1" outlineLevel="1" x14ac:dyDescent="0.25">
      <c r="B30" s="76" t="s">
        <v>131</v>
      </c>
      <c r="C30" s="80">
        <f>C28/(C29)*100</f>
        <v>37.142857142857146</v>
      </c>
      <c r="D30" s="80"/>
      <c r="E30" s="77"/>
      <c r="F30" s="77"/>
      <c r="G30" s="77"/>
      <c r="I30" s="63">
        <v>12</v>
      </c>
      <c r="J30" s="62" t="s">
        <v>138</v>
      </c>
    </row>
    <row r="31" spans="1:10" collapsed="1" x14ac:dyDescent="0.2">
      <c r="B31" s="79" t="s">
        <v>181</v>
      </c>
      <c r="C31" s="78">
        <f>IF(C30&lt;100,C30,100)</f>
        <v>37.142857142857146</v>
      </c>
      <c r="D31" s="78"/>
      <c r="E31" s="77"/>
      <c r="F31" s="77"/>
      <c r="G31" s="77"/>
      <c r="I31" s="63">
        <v>13</v>
      </c>
      <c r="J31" s="62" t="s">
        <v>137</v>
      </c>
    </row>
    <row r="33" spans="2:4" ht="15.75" x14ac:dyDescent="0.25">
      <c r="B33" s="76" t="s">
        <v>187</v>
      </c>
      <c r="C33" s="139" t="s">
        <v>136</v>
      </c>
      <c r="D33" s="139"/>
    </row>
    <row r="34" spans="2:4" x14ac:dyDescent="0.2">
      <c r="B34" s="76" t="s">
        <v>135</v>
      </c>
      <c r="C34" s="139" t="s">
        <v>188</v>
      </c>
      <c r="D34" s="139"/>
    </row>
    <row r="35" spans="2:4" x14ac:dyDescent="0.2">
      <c r="B35" s="76" t="s">
        <v>134</v>
      </c>
      <c r="C35" s="75">
        <f>IF(C$21&gt;0.8,(G$6*1.1),(E$6*C$21+F$6)*1.1)</f>
        <v>39.6</v>
      </c>
      <c r="D35" s="67"/>
    </row>
    <row r="36" spans="2:4" ht="15.75" x14ac:dyDescent="0.25">
      <c r="B36" s="69" t="s">
        <v>133</v>
      </c>
      <c r="C36" s="74">
        <f>C26</f>
        <v>32</v>
      </c>
      <c r="D36" s="73" t="str">
        <f>IF(C36&lt;=C35,"erfüllt","nicht erfüllt")</f>
        <v>erfüllt</v>
      </c>
    </row>
    <row r="37" spans="2:4" hidden="1" outlineLevel="1" x14ac:dyDescent="0.2">
      <c r="B37" s="69"/>
      <c r="C37" s="72">
        <f>IF(C$21&gt;0.8,G$5,E$5*C$21+F$5)</f>
        <v>45</v>
      </c>
      <c r="D37" s="69"/>
    </row>
    <row r="38" spans="2:4" hidden="1" outlineLevel="1" x14ac:dyDescent="0.2">
      <c r="B38" s="71" t="s">
        <v>132</v>
      </c>
      <c r="C38" s="72">
        <f>IF(C36-C35&gt;0,0,C22-C26)</f>
        <v>13</v>
      </c>
      <c r="D38" s="67"/>
    </row>
    <row r="39" spans="2:4" ht="15.75" hidden="1" outlineLevel="1" x14ac:dyDescent="0.25">
      <c r="B39" s="71" t="s">
        <v>131</v>
      </c>
      <c r="C39" s="70">
        <f>C38/(C29)*100</f>
        <v>37.142857142857146</v>
      </c>
      <c r="D39" s="67"/>
    </row>
    <row r="40" spans="2:4" collapsed="1" x14ac:dyDescent="0.2">
      <c r="B40" s="69" t="s">
        <v>186</v>
      </c>
      <c r="C40" s="68">
        <f>IF(C39&lt;100,C39,100)</f>
        <v>37.142857142857146</v>
      </c>
      <c r="D40" s="67"/>
    </row>
  </sheetData>
  <sheetProtection password="BD46" sheet="1" objects="1" scenarios="1" selectLockedCells="1"/>
  <mergeCells count="5">
    <mergeCell ref="E3:F3"/>
    <mergeCell ref="B1:D1"/>
    <mergeCell ref="B2:D2"/>
    <mergeCell ref="C33:D33"/>
    <mergeCell ref="C34:D34"/>
  </mergeCells>
  <conditionalFormatting sqref="D36">
    <cfRule type="expression" dxfId="7" priority="7">
      <formula>$C$36&gt;$C$35</formula>
    </cfRule>
    <cfRule type="expression" dxfId="6" priority="8">
      <formula>$C$36&lt;=$C$35</formula>
    </cfRule>
  </conditionalFormatting>
  <conditionalFormatting sqref="C26">
    <cfRule type="cellIs" dxfId="5" priority="5" operator="lessThanOrEqual">
      <formula>$C$25</formula>
    </cfRule>
    <cfRule type="cellIs" dxfId="4" priority="6" operator="greaterThan">
      <formula>$C$25</formula>
    </cfRule>
  </conditionalFormatting>
  <conditionalFormatting sqref="D26">
    <cfRule type="expression" dxfId="3" priority="3">
      <formula>$C$26&gt;$C$25</formula>
    </cfRule>
    <cfRule type="expression" dxfId="2" priority="4">
      <formula>$C$26&lt;=$C$25</formula>
    </cfRule>
  </conditionalFormatting>
  <conditionalFormatting sqref="C36">
    <cfRule type="cellIs" dxfId="1" priority="1" operator="lessThanOrEqual">
      <formula>$C$35</formula>
    </cfRule>
    <cfRule type="cellIs" dxfId="0" priority="2" operator="greaterThan">
      <formula>$C$35</formula>
    </cfRule>
  </conditionalFormatting>
  <dataValidations count="1">
    <dataValidation type="list" allowBlank="1" showInputMessage="1" showErrorMessage="1" sqref="C20">
      <formula1>$C$6:$C$15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Neubau 2013</vt:lpstr>
      <vt:lpstr>Sanierung 2013</vt:lpstr>
      <vt:lpstr>HWB-Punkte 2013</vt:lpstr>
      <vt:lpstr>'Neubau 2013'!Drucktitel</vt:lpstr>
      <vt:lpstr>'Sanierung 2013'!Drucktitel</vt:lpstr>
    </vt:vector>
  </TitlesOfParts>
  <Company>Energieinstitut Vorarlberg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Burtscher Josef</dc:creator>
  <cp:lastModifiedBy>Eckart Drössler</cp:lastModifiedBy>
  <cp:lastPrinted>2010-09-28T17:49:46Z</cp:lastPrinted>
  <dcterms:created xsi:type="dcterms:W3CDTF">2000-10-17T12:06:15Z</dcterms:created>
  <dcterms:modified xsi:type="dcterms:W3CDTF">2012-12-28T11:39:10Z</dcterms:modified>
</cp:coreProperties>
</file>